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arcadiso365.sharepoint.com/sites/overmorgen/Projecten/PrNH/SPDE NIEUW/Gedeelde documenten/1. Programmalijn Energiebesparing/6. Leerlabs/Middelen/2. Excel/"/>
    </mc:Choice>
  </mc:AlternateContent>
  <xr:revisionPtr revIDLastSave="0" documentId="8_{AAF32A8B-8670-4875-A4C9-039D8B49EF1A}" xr6:coauthVersionLast="47" xr6:coauthVersionMax="47" xr10:uidLastSave="{00000000-0000-0000-0000-000000000000}"/>
  <bookViews>
    <workbookView xWindow="-110" yWindow="-110" windowWidth="19420" windowHeight="10420" tabRatio="780" firstSheet="3" activeTab="5" xr2:uid="{0A67955D-0B81-47B4-A59C-CA6E7BCEF876}"/>
  </bookViews>
  <sheets>
    <sheet name="Voorblad" sheetId="16" state="hidden" r:id="rId1"/>
    <sheet name="Versie_Control" sheetId="17" state="hidden" r:id="rId2"/>
    <sheet name="Kleuren_VERBERG_NIETVERWIJDEREN" sheetId="10" state="hidden" r:id="rId3"/>
    <sheet name="Lees mij" sheetId="34" r:id="rId4"/>
    <sheet name="Doelstelling en doelgroepen" sheetId="30" state="hidden" r:id="rId5"/>
    <sheet name="Doelstelling en doelgroepen " sheetId="40" r:id="rId6"/>
    <sheet name="Invoerwaarden" sheetId="37" r:id="rId7"/>
    <sheet name="Uitvoeringsprogramma" sheetId="35" r:id="rId8"/>
    <sheet name="Begroting" sheetId="38" r:id="rId9"/>
    <sheet name="Datatabel" sheetId="33" r:id="rId10"/>
    <sheet name="Datatabel bouwperiodes" sheetId="39" r:id="rId11"/>
  </sheets>
  <definedNames>
    <definedName name="bereik_brief">#REF!</definedName>
    <definedName name="bereik_brief_aanb">#REF!</definedName>
    <definedName name="bereik_col_ink">#REF!</definedName>
    <definedName name="bereik_deuraanpak">#REF!</definedName>
    <definedName name="bereik_energiecoach">#REF!</definedName>
    <definedName name="bereik_scan">#REF!</definedName>
    <definedName name="bereik_VvE_onderst">#REF!</definedName>
    <definedName name="bereik_warmtescan">#REF!</definedName>
    <definedName name="brief_aanbellen">#REF!</definedName>
    <definedName name="brief_aanbellen_kost">#REF!</definedName>
    <definedName name="brief_naam_1_conv">#REF!</definedName>
    <definedName name="brief_naam_bereik">#REF!</definedName>
    <definedName name="brief_naam_kost">#REF!</definedName>
    <definedName name="buiten_camp_conv">#REF!</definedName>
    <definedName name="buiten_camp_kost">#REF!</definedName>
    <definedName name="coach_bereik">#REF!</definedName>
    <definedName name="coach_conv">#REF!</definedName>
    <definedName name="coach_kost">#REF!</definedName>
    <definedName name="collactie_kost">#REF!</definedName>
    <definedName name="conv_deuraanpak">#REF!</definedName>
    <definedName name="Dekking_monumenten">#REF!</definedName>
    <definedName name="deuraanpak_conv">#REF!</definedName>
    <definedName name="deuraanpak_kost">#REF!</definedName>
    <definedName name="energiebox_conv">#REF!</definedName>
    <definedName name="energiebox_kost">#REF!</definedName>
    <definedName name="fixbrigade_op_conv">#REF!</definedName>
    <definedName name="fixbrigade_op_kost">#REF!</definedName>
    <definedName name="isolatiesubsidie">#REF!</definedName>
    <definedName name="keuken_conv">#REF!</definedName>
    <definedName name="keuken_kost">#REF!</definedName>
    <definedName name="keuken_VvE_conv">#REF!</definedName>
    <definedName name="keuken_VvE_kost">#REF!</definedName>
    <definedName name="klusser_bereik">#REF!</definedName>
    <definedName name="klusser_conv">#REF!</definedName>
    <definedName name="klusser_cost">#REF!</definedName>
    <definedName name="NIP_dekkingsbijdrage">#REF!</definedName>
    <definedName name="NIP_voucher_kost">#REF!</definedName>
    <definedName name="NIP_voucher_perc">#REF!</definedName>
    <definedName name="scan_conv">#REF!</definedName>
    <definedName name="schaal10">#REF!</definedName>
    <definedName name="schaal11">#REF!</definedName>
    <definedName name="schaal12">#REF!</definedName>
    <definedName name="schaal7">#REF!</definedName>
    <definedName name="schaal8">#REF!</definedName>
    <definedName name="schaal9">#REF!</definedName>
    <definedName name="Versie" localSheetId="6">#REF!</definedName>
    <definedName name="Versie">Versie_Control!$D$4</definedName>
    <definedName name="vrijwil">#REF!</definedName>
    <definedName name="vve_omvang">#REF!</definedName>
    <definedName name="vve_onderst_conv">#REF!</definedName>
    <definedName name="vve_onderst_kost">#REF!</definedName>
    <definedName name="vve_quickscan_conv">#REF!</definedName>
    <definedName name="vve_quickscan_kost">#REF!</definedName>
    <definedName name="warmtescan_conv">#REF!</definedName>
    <definedName name="warmtescan_kost">#REF!</definedName>
    <definedName name="witgoed_bereik">#REF!</definedName>
    <definedName name="witgoed_conv">#REF!</definedName>
    <definedName name="witgoed_ko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0" i="40" l="1"/>
  <c r="W49" i="40"/>
  <c r="W48" i="40"/>
  <c r="V50" i="40"/>
  <c r="V49" i="40"/>
  <c r="V48" i="40"/>
  <c r="U50" i="40"/>
  <c r="U49" i="40"/>
  <c r="U48" i="40"/>
  <c r="I51" i="40"/>
  <c r="I50" i="40"/>
  <c r="I49" i="40"/>
  <c r="I48" i="40"/>
  <c r="H51" i="40"/>
  <c r="H50" i="40"/>
  <c r="H49" i="40"/>
  <c r="H48" i="40"/>
  <c r="F51" i="40"/>
  <c r="F49" i="40"/>
  <c r="F50" i="40"/>
  <c r="F48" i="40"/>
  <c r="R52" i="40"/>
  <c r="S52" i="40"/>
  <c r="BK6" i="33"/>
  <c r="O8" i="40"/>
  <c r="O9" i="40"/>
  <c r="O10" i="40"/>
  <c r="O11" i="40"/>
  <c r="O12" i="40"/>
  <c r="O13" i="40"/>
  <c r="O14" i="40"/>
  <c r="O15" i="40"/>
  <c r="V15" i="40"/>
  <c r="V14" i="40"/>
  <c r="V13" i="40"/>
  <c r="V12" i="40"/>
  <c r="V11" i="40"/>
  <c r="V10" i="40"/>
  <c r="V9" i="40"/>
  <c r="V8" i="40"/>
  <c r="U15" i="40"/>
  <c r="U14" i="40"/>
  <c r="U13" i="40"/>
  <c r="U12" i="40"/>
  <c r="U11" i="40"/>
  <c r="U10" i="40"/>
  <c r="U9" i="40"/>
  <c r="U8" i="40"/>
  <c r="T15" i="40"/>
  <c r="T14" i="40"/>
  <c r="T13" i="40"/>
  <c r="T12" i="40"/>
  <c r="T11" i="40"/>
  <c r="T10" i="40"/>
  <c r="T9" i="40"/>
  <c r="T8" i="40"/>
  <c r="S15" i="40"/>
  <c r="S14" i="40"/>
  <c r="S13" i="40"/>
  <c r="S12" i="40"/>
  <c r="S11" i="40"/>
  <c r="S10" i="40"/>
  <c r="S9" i="40"/>
  <c r="S8" i="40"/>
  <c r="R15" i="40"/>
  <c r="R14" i="40"/>
  <c r="R13" i="40"/>
  <c r="R12" i="40"/>
  <c r="R11" i="40"/>
  <c r="R10" i="40"/>
  <c r="R9" i="40"/>
  <c r="R8" i="40"/>
  <c r="Q15" i="40"/>
  <c r="Q14" i="40"/>
  <c r="Q13" i="40"/>
  <c r="Q12" i="40"/>
  <c r="Q11" i="40"/>
  <c r="Q10" i="40"/>
  <c r="Q9" i="40"/>
  <c r="Q8" i="40"/>
  <c r="P15" i="40"/>
  <c r="P14" i="40"/>
  <c r="P13" i="40"/>
  <c r="P12" i="40"/>
  <c r="P11" i="40"/>
  <c r="P10" i="40"/>
  <c r="P9" i="40"/>
  <c r="P8" i="40"/>
  <c r="Q27" i="40"/>
  <c r="S53" i="40"/>
  <c r="R53" i="40"/>
  <c r="S50" i="40"/>
  <c r="R50" i="40"/>
  <c r="S49" i="40"/>
  <c r="R49" i="40"/>
  <c r="S48" i="40"/>
  <c r="R48" i="40"/>
  <c r="E28" i="40"/>
  <c r="E27" i="40"/>
  <c r="D49" i="40"/>
  <c r="D51" i="40" s="1"/>
  <c r="C49" i="40"/>
  <c r="D48" i="40"/>
  <c r="D50" i="40" s="1"/>
  <c r="C48" i="40"/>
  <c r="C50" i="40" s="1"/>
  <c r="J8" i="40"/>
  <c r="I8" i="40"/>
  <c r="J7" i="40"/>
  <c r="I7" i="40"/>
  <c r="E7" i="40"/>
  <c r="E6" i="40"/>
  <c r="A6" i="40"/>
  <c r="P1" i="40"/>
  <c r="K53" i="30"/>
  <c r="K52" i="30"/>
  <c r="J53" i="30"/>
  <c r="J52" i="30"/>
  <c r="K49" i="30"/>
  <c r="K48" i="30"/>
  <c r="J49" i="30"/>
  <c r="J48" i="30"/>
  <c r="J50" i="30"/>
  <c r="K50" i="30"/>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39" i="33"/>
  <c r="AS40" i="33"/>
  <c r="AS41" i="33"/>
  <c r="AS42" i="33"/>
  <c r="AS43" i="33"/>
  <c r="AS44" i="33"/>
  <c r="AS45" i="33"/>
  <c r="AS46" i="33"/>
  <c r="AS47" i="33"/>
  <c r="AS48" i="33"/>
  <c r="AS49" i="33"/>
  <c r="AS50" i="33"/>
  <c r="AS6" i="33"/>
  <c r="AR7" i="33"/>
  <c r="AR8" i="33"/>
  <c r="AR9" i="33"/>
  <c r="AR10" i="33"/>
  <c r="AR11" i="33"/>
  <c r="AR12" i="33"/>
  <c r="AR13" i="33"/>
  <c r="AR14" i="33"/>
  <c r="AR15" i="33"/>
  <c r="AR16" i="33"/>
  <c r="AR17" i="33"/>
  <c r="AR18" i="33"/>
  <c r="AR19" i="33"/>
  <c r="AR20" i="33"/>
  <c r="AR21" i="33"/>
  <c r="AR22" i="33"/>
  <c r="AR23" i="33"/>
  <c r="AR24" i="33"/>
  <c r="AR25" i="33"/>
  <c r="AR26" i="33"/>
  <c r="AR27" i="33"/>
  <c r="AR28" i="33"/>
  <c r="AR29" i="33"/>
  <c r="AR30" i="33"/>
  <c r="AR31" i="33"/>
  <c r="AR32" i="33"/>
  <c r="AR33" i="33"/>
  <c r="AR34" i="33"/>
  <c r="AR35" i="33"/>
  <c r="AR36" i="33"/>
  <c r="AR37" i="33"/>
  <c r="AR38" i="33"/>
  <c r="AR39" i="33"/>
  <c r="AR40" i="33"/>
  <c r="AR41" i="33"/>
  <c r="AR42" i="33"/>
  <c r="AR43" i="33"/>
  <c r="AR44" i="33"/>
  <c r="AR45" i="33"/>
  <c r="AR46" i="33"/>
  <c r="AR47" i="33"/>
  <c r="AR48" i="33"/>
  <c r="AR49" i="33"/>
  <c r="AR50" i="33"/>
  <c r="AR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39" i="33"/>
  <c r="AQ40" i="33"/>
  <c r="AQ41" i="33"/>
  <c r="AQ42" i="33"/>
  <c r="AQ43" i="33"/>
  <c r="AQ44" i="33"/>
  <c r="AQ45" i="33"/>
  <c r="AQ46" i="33"/>
  <c r="AQ47" i="33"/>
  <c r="AQ48" i="33"/>
  <c r="AQ49" i="33"/>
  <c r="AQ50" i="33"/>
  <c r="AQ6" i="33"/>
  <c r="AP6" i="33"/>
  <c r="AT6" i="33"/>
  <c r="AP7" i="33"/>
  <c r="AP8" i="33"/>
  <c r="AP9" i="33"/>
  <c r="AP10" i="33"/>
  <c r="AP11" i="33"/>
  <c r="AP12" i="33"/>
  <c r="AP13" i="33"/>
  <c r="AP14" i="33"/>
  <c r="AP15" i="33"/>
  <c r="AP16" i="33"/>
  <c r="AP17" i="33"/>
  <c r="AP18" i="33"/>
  <c r="AP19" i="33"/>
  <c r="AP20" i="33"/>
  <c r="AP21" i="33"/>
  <c r="AP22" i="33"/>
  <c r="AP23" i="33"/>
  <c r="AP24" i="33"/>
  <c r="AP25" i="33"/>
  <c r="AP26" i="33"/>
  <c r="AP27" i="33"/>
  <c r="AP28" i="33"/>
  <c r="AP29" i="33"/>
  <c r="AP30" i="33"/>
  <c r="AP31" i="33"/>
  <c r="AP32" i="33"/>
  <c r="AP33" i="33"/>
  <c r="AP34" i="33"/>
  <c r="AP35" i="33"/>
  <c r="AP36" i="33"/>
  <c r="AP37" i="33"/>
  <c r="AP38" i="33"/>
  <c r="AP39" i="33"/>
  <c r="AP40" i="33"/>
  <c r="AP41" i="33"/>
  <c r="AP42" i="33"/>
  <c r="AP43" i="33"/>
  <c r="AP44" i="33"/>
  <c r="AP45" i="33"/>
  <c r="AP46" i="33"/>
  <c r="AP47" i="33"/>
  <c r="AP48" i="33"/>
  <c r="AP49" i="33"/>
  <c r="AP50" i="33"/>
  <c r="AB18" i="38"/>
  <c r="AB17" i="38"/>
  <c r="AB16" i="38"/>
  <c r="AB15" i="38"/>
  <c r="AB14" i="38"/>
  <c r="T18" i="38"/>
  <c r="T17" i="38"/>
  <c r="T16" i="38"/>
  <c r="T15" i="38"/>
  <c r="T14" i="38"/>
  <c r="L18" i="38"/>
  <c r="L17" i="38"/>
  <c r="L16" i="38"/>
  <c r="L15" i="38"/>
  <c r="L14" i="38"/>
  <c r="D18" i="38"/>
  <c r="D17" i="38"/>
  <c r="D16" i="38"/>
  <c r="D15" i="38"/>
  <c r="D14" i="38"/>
  <c r="P15" i="38"/>
  <c r="P14" i="38"/>
  <c r="O15" i="38"/>
  <c r="O14" i="38"/>
  <c r="N15" i="38"/>
  <c r="F17" i="38"/>
  <c r="G17" i="38"/>
  <c r="H17" i="38"/>
  <c r="C51" i="40" l="1"/>
  <c r="T49" i="40"/>
  <c r="R16" i="40"/>
  <c r="Q16" i="40"/>
  <c r="T16" i="40"/>
  <c r="W9" i="40"/>
  <c r="O16" i="40"/>
  <c r="P16" i="40"/>
  <c r="V16" i="40"/>
  <c r="S16" i="40"/>
  <c r="W11" i="40"/>
  <c r="U16" i="40"/>
  <c r="W15" i="40"/>
  <c r="W14" i="40"/>
  <c r="W13" i="40"/>
  <c r="D52" i="40"/>
  <c r="H52" i="40" s="1"/>
  <c r="W12" i="40"/>
  <c r="D53" i="40"/>
  <c r="H53" i="40" s="1"/>
  <c r="W10" i="40"/>
  <c r="W8" i="40"/>
  <c r="T50" i="40"/>
  <c r="K8" i="40"/>
  <c r="T48" i="40"/>
  <c r="J9" i="40"/>
  <c r="E49" i="40"/>
  <c r="K7" i="40"/>
  <c r="C52" i="40"/>
  <c r="F52" i="40" s="1"/>
  <c r="E50" i="40"/>
  <c r="E48" i="40"/>
  <c r="I9" i="40"/>
  <c r="L48" i="30"/>
  <c r="L49" i="30"/>
  <c r="L50" i="30"/>
  <c r="T23" i="35"/>
  <c r="U23" i="35"/>
  <c r="V23" i="35"/>
  <c r="W23" i="35"/>
  <c r="E40" i="30"/>
  <c r="H1" i="30"/>
  <c r="Q368" i="35"/>
  <c r="Q367" i="35"/>
  <c r="Q366" i="35"/>
  <c r="Q365" i="35"/>
  <c r="Q364" i="35"/>
  <c r="Q350" i="35"/>
  <c r="Q349" i="35"/>
  <c r="Q348" i="35"/>
  <c r="Q347" i="35"/>
  <c r="Q346" i="35"/>
  <c r="Q332" i="35"/>
  <c r="Q331" i="35"/>
  <c r="Q330" i="35"/>
  <c r="Q329" i="35"/>
  <c r="Q328" i="35"/>
  <c r="Q314" i="35"/>
  <c r="Q313" i="35"/>
  <c r="Q312" i="35"/>
  <c r="Q311" i="35"/>
  <c r="Q310" i="35"/>
  <c r="Q293" i="35"/>
  <c r="Q292" i="35"/>
  <c r="Q291" i="35"/>
  <c r="Q290" i="35"/>
  <c r="Q289" i="35"/>
  <c r="Q275" i="35"/>
  <c r="Q274" i="35"/>
  <c r="Q273" i="35"/>
  <c r="Q272" i="35"/>
  <c r="Q271" i="35"/>
  <c r="Q257" i="35"/>
  <c r="Q256" i="35"/>
  <c r="Q255" i="35"/>
  <c r="Q254" i="35"/>
  <c r="Q253" i="35"/>
  <c r="Q239" i="35"/>
  <c r="Q238" i="35"/>
  <c r="Q237" i="35"/>
  <c r="Q236" i="35"/>
  <c r="Q235" i="35"/>
  <c r="Q219" i="35"/>
  <c r="Q218" i="35"/>
  <c r="Q217" i="35"/>
  <c r="Q216" i="35"/>
  <c r="Q215" i="35"/>
  <c r="Q201" i="35"/>
  <c r="Q200" i="35"/>
  <c r="Q199" i="35"/>
  <c r="Q198" i="35"/>
  <c r="Q197" i="35"/>
  <c r="Q183" i="35"/>
  <c r="Q182" i="35"/>
  <c r="Q181" i="35"/>
  <c r="Q180" i="35"/>
  <c r="Q179" i="35"/>
  <c r="Q165" i="35"/>
  <c r="Q164" i="35"/>
  <c r="Q163" i="35"/>
  <c r="Q162" i="35"/>
  <c r="Q161" i="35"/>
  <c r="Q145" i="35"/>
  <c r="Q144" i="35"/>
  <c r="Q143" i="35"/>
  <c r="Q142" i="35"/>
  <c r="Q141" i="35"/>
  <c r="Q127" i="35"/>
  <c r="Q126" i="35"/>
  <c r="Q125" i="35"/>
  <c r="Q124" i="35"/>
  <c r="Q123" i="35"/>
  <c r="Q109" i="35"/>
  <c r="Q108" i="35"/>
  <c r="Q107" i="35"/>
  <c r="Q106" i="35"/>
  <c r="Q105" i="35"/>
  <c r="Q91" i="35"/>
  <c r="Q90" i="35"/>
  <c r="Q89" i="35"/>
  <c r="Q88" i="35"/>
  <c r="Q87" i="35"/>
  <c r="Q71" i="35"/>
  <c r="Q72" i="35"/>
  <c r="Q73" i="35"/>
  <c r="Q74" i="35"/>
  <c r="Q75" i="35"/>
  <c r="Q76" i="35"/>
  <c r="Q70" i="35"/>
  <c r="Q69" i="35"/>
  <c r="Q68" i="35"/>
  <c r="Q67" i="35"/>
  <c r="Q49" i="35"/>
  <c r="Q50" i="35"/>
  <c r="Q51" i="35"/>
  <c r="Q52" i="35"/>
  <c r="Q53" i="35"/>
  <c r="Q54" i="35"/>
  <c r="Q55" i="35"/>
  <c r="Q56" i="35"/>
  <c r="Q57" i="35"/>
  <c r="Q58" i="35"/>
  <c r="Q13" i="35"/>
  <c r="Q14" i="35"/>
  <c r="Q15" i="35"/>
  <c r="Q16" i="35"/>
  <c r="Q17" i="35"/>
  <c r="Q18" i="35"/>
  <c r="Q19" i="35"/>
  <c r="Q20" i="35"/>
  <c r="Q21" i="35"/>
  <c r="Q22" i="35"/>
  <c r="Q36" i="35"/>
  <c r="Q37" i="35"/>
  <c r="Q38" i="35"/>
  <c r="Q39" i="35"/>
  <c r="Q40" i="35"/>
  <c r="Q35" i="35"/>
  <c r="Q34" i="35"/>
  <c r="Q33" i="35"/>
  <c r="Q32" i="35"/>
  <c r="Q31" i="35"/>
  <c r="Q26" i="35"/>
  <c r="Q27" i="35"/>
  <c r="Q28" i="35"/>
  <c r="Q29" i="35"/>
  <c r="Q30" i="35"/>
  <c r="C53" i="40" l="1"/>
  <c r="E53" i="40" s="1"/>
  <c r="E51" i="40"/>
  <c r="E52" i="40"/>
  <c r="I52" i="40" s="1"/>
  <c r="W16" i="40"/>
  <c r="K9" i="40"/>
  <c r="H245" i="35"/>
  <c r="H374" i="35"/>
  <c r="H356" i="35"/>
  <c r="T374" i="35"/>
  <c r="T356" i="35"/>
  <c r="T338" i="35"/>
  <c r="T320" i="35"/>
  <c r="T299" i="35"/>
  <c r="T281" i="35"/>
  <c r="T263" i="35"/>
  <c r="T245" i="35"/>
  <c r="T225" i="35"/>
  <c r="T207" i="35"/>
  <c r="T189" i="35"/>
  <c r="T171" i="35"/>
  <c r="T151" i="35"/>
  <c r="T133" i="35"/>
  <c r="T115" i="35"/>
  <c r="T97" i="35"/>
  <c r="T77" i="35"/>
  <c r="T59" i="35"/>
  <c r="T41" i="35"/>
  <c r="U374" i="35"/>
  <c r="U356" i="35"/>
  <c r="U338" i="35"/>
  <c r="U320" i="35"/>
  <c r="U299" i="35"/>
  <c r="U281" i="35"/>
  <c r="U263" i="35"/>
  <c r="U245" i="35"/>
  <c r="U225" i="35"/>
  <c r="U207" i="35"/>
  <c r="U189" i="35"/>
  <c r="U171" i="35"/>
  <c r="U151" i="35"/>
  <c r="U133" i="35"/>
  <c r="U115" i="35"/>
  <c r="U97" i="35"/>
  <c r="U77" i="35"/>
  <c r="U59" i="35"/>
  <c r="U41" i="35"/>
  <c r="V374" i="35"/>
  <c r="V356" i="35"/>
  <c r="V338" i="35"/>
  <c r="V320" i="35"/>
  <c r="V299" i="35"/>
  <c r="V281" i="35"/>
  <c r="V263" i="35"/>
  <c r="V245" i="35"/>
  <c r="V225" i="35"/>
  <c r="V207" i="35"/>
  <c r="V189" i="35"/>
  <c r="V171" i="35"/>
  <c r="V151" i="35"/>
  <c r="V133" i="35"/>
  <c r="V115" i="35"/>
  <c r="V97" i="35"/>
  <c r="V77" i="35"/>
  <c r="V59" i="35"/>
  <c r="V41" i="35"/>
  <c r="Q360" i="35"/>
  <c r="Q361" i="35"/>
  <c r="Q362" i="35"/>
  <c r="Q363" i="35"/>
  <c r="Q369" i="35"/>
  <c r="Q370" i="35"/>
  <c r="Q371" i="35"/>
  <c r="Q372" i="35"/>
  <c r="Q373" i="35"/>
  <c r="Q359" i="35"/>
  <c r="Q342" i="35"/>
  <c r="Q343" i="35"/>
  <c r="Q344" i="35"/>
  <c r="Q345" i="35"/>
  <c r="Q351" i="35"/>
  <c r="Q352" i="35"/>
  <c r="Q353" i="35"/>
  <c r="Q354" i="35"/>
  <c r="Q355" i="35"/>
  <c r="Q341" i="35"/>
  <c r="Q324" i="35"/>
  <c r="Q325" i="35"/>
  <c r="Q326" i="35"/>
  <c r="Q327" i="35"/>
  <c r="Q333" i="35"/>
  <c r="Q334" i="35"/>
  <c r="Q335" i="35"/>
  <c r="Q336" i="35"/>
  <c r="Q337" i="35"/>
  <c r="Q323" i="35"/>
  <c r="Q306" i="35"/>
  <c r="Q307" i="35"/>
  <c r="Q308" i="35"/>
  <c r="Q309" i="35"/>
  <c r="Q315" i="35"/>
  <c r="Q316" i="35"/>
  <c r="Q317" i="35"/>
  <c r="Q318" i="35"/>
  <c r="Q319" i="35"/>
  <c r="Q305" i="35"/>
  <c r="Q285" i="35"/>
  <c r="Q286" i="35"/>
  <c r="Q287" i="35"/>
  <c r="Q288" i="35"/>
  <c r="Q294" i="35"/>
  <c r="Q295" i="35"/>
  <c r="Q296" i="35"/>
  <c r="Q297" i="35"/>
  <c r="Q298" i="35"/>
  <c r="Q284" i="35"/>
  <c r="Q267" i="35"/>
  <c r="Q268" i="35"/>
  <c r="Q269" i="35"/>
  <c r="Q270" i="35"/>
  <c r="Q276" i="35"/>
  <c r="Q277" i="35"/>
  <c r="Q278" i="35"/>
  <c r="Q279" i="35"/>
  <c r="Q280" i="35"/>
  <c r="Q266" i="35"/>
  <c r="Q249" i="35"/>
  <c r="Q250" i="35"/>
  <c r="Q251" i="35"/>
  <c r="Q252" i="35"/>
  <c r="Q258" i="35"/>
  <c r="Q259" i="35"/>
  <c r="Q260" i="35"/>
  <c r="Q261" i="35"/>
  <c r="Q262" i="35"/>
  <c r="Q248" i="35"/>
  <c r="Q231" i="35"/>
  <c r="Q232" i="35"/>
  <c r="Q233" i="35"/>
  <c r="Q234" i="35"/>
  <c r="Q240" i="35"/>
  <c r="Q241" i="35"/>
  <c r="Q242" i="35"/>
  <c r="Q243" i="35"/>
  <c r="Q244" i="35"/>
  <c r="Q230" i="35"/>
  <c r="Q211" i="35"/>
  <c r="Q212" i="35"/>
  <c r="Q213" i="35"/>
  <c r="Q214" i="35"/>
  <c r="Q220" i="35"/>
  <c r="Q221" i="35"/>
  <c r="Q222" i="35"/>
  <c r="Q223" i="35"/>
  <c r="Q224" i="35"/>
  <c r="Q210" i="35"/>
  <c r="Q193" i="35"/>
  <c r="Q194" i="35"/>
  <c r="Q195" i="35"/>
  <c r="Q196" i="35"/>
  <c r="Q202" i="35"/>
  <c r="Q203" i="35"/>
  <c r="Q204" i="35"/>
  <c r="Q205" i="35"/>
  <c r="Q206" i="35"/>
  <c r="Q192" i="35"/>
  <c r="Q175" i="35"/>
  <c r="Q176" i="35"/>
  <c r="Q177" i="35"/>
  <c r="Q178" i="35"/>
  <c r="Q184" i="35"/>
  <c r="Q185" i="35"/>
  <c r="Q186" i="35"/>
  <c r="Q187" i="35"/>
  <c r="Q188" i="35"/>
  <c r="Q174" i="35"/>
  <c r="Q157" i="35"/>
  <c r="Q158" i="35"/>
  <c r="Q159" i="35"/>
  <c r="Q160" i="35"/>
  <c r="Q166" i="35"/>
  <c r="Q167" i="35"/>
  <c r="Q168" i="35"/>
  <c r="Q169" i="35"/>
  <c r="Q170" i="35"/>
  <c r="Q156" i="35"/>
  <c r="Q137" i="35"/>
  <c r="Q138" i="35"/>
  <c r="Q139" i="35"/>
  <c r="Q140" i="35"/>
  <c r="Q146" i="35"/>
  <c r="Q147" i="35"/>
  <c r="Q148" i="35"/>
  <c r="Q149" i="35"/>
  <c r="Q150" i="35"/>
  <c r="Q136" i="35"/>
  <c r="Q119" i="35"/>
  <c r="Q120" i="35"/>
  <c r="Q121" i="35"/>
  <c r="Q122" i="35"/>
  <c r="Q128" i="35"/>
  <c r="Q129" i="35"/>
  <c r="Q130" i="35"/>
  <c r="Q131" i="35"/>
  <c r="Q132" i="35"/>
  <c r="Q118" i="35"/>
  <c r="Q101" i="35"/>
  <c r="Q102" i="35"/>
  <c r="Q103" i="35"/>
  <c r="Q104" i="35"/>
  <c r="Q110" i="35"/>
  <c r="Q111" i="35"/>
  <c r="Q112" i="35"/>
  <c r="Q113" i="35"/>
  <c r="Q114" i="35"/>
  <c r="Q100" i="35"/>
  <c r="Q83" i="35"/>
  <c r="Q84" i="35"/>
  <c r="Q85" i="35"/>
  <c r="Q86" i="35"/>
  <c r="Q92" i="35"/>
  <c r="Q93" i="35"/>
  <c r="Q94" i="35"/>
  <c r="Q95" i="35"/>
  <c r="Q96" i="35"/>
  <c r="Q82" i="35"/>
  <c r="Q66" i="35"/>
  <c r="Q65" i="35"/>
  <c r="Q64" i="35"/>
  <c r="Q63" i="35"/>
  <c r="Q62" i="35"/>
  <c r="Q45" i="35"/>
  <c r="Q46" i="35"/>
  <c r="Q47" i="35"/>
  <c r="Q48" i="35"/>
  <c r="Q44" i="35"/>
  <c r="Q9" i="35"/>
  <c r="Q10" i="35"/>
  <c r="Q11" i="35"/>
  <c r="Q12" i="35"/>
  <c r="Q8" i="35"/>
  <c r="I12" i="37"/>
  <c r="J12" i="37" s="1"/>
  <c r="I11" i="37"/>
  <c r="J11" i="37" s="1"/>
  <c r="I10" i="37"/>
  <c r="J10" i="37" s="1"/>
  <c r="I9" i="37"/>
  <c r="J9" i="37" s="1"/>
  <c r="I8" i="37"/>
  <c r="J8" i="37" s="1"/>
  <c r="I7" i="37"/>
  <c r="J7" i="37" s="1"/>
  <c r="W374" i="35"/>
  <c r="S374" i="35"/>
  <c r="AF18" i="38" s="1"/>
  <c r="R374" i="35"/>
  <c r="AE18" i="38" s="1"/>
  <c r="P374" i="35"/>
  <c r="O374" i="35"/>
  <c r="N374" i="35"/>
  <c r="M374" i="35"/>
  <c r="L374" i="35"/>
  <c r="K374" i="35"/>
  <c r="J374" i="35"/>
  <c r="W356" i="35"/>
  <c r="S356" i="35"/>
  <c r="X18" i="38" s="1"/>
  <c r="R356" i="35"/>
  <c r="W18" i="38" s="1"/>
  <c r="P356" i="35"/>
  <c r="O356" i="35"/>
  <c r="N356" i="35"/>
  <c r="M356" i="35"/>
  <c r="L356" i="35"/>
  <c r="K356" i="35"/>
  <c r="J356" i="35"/>
  <c r="W338" i="35"/>
  <c r="S338" i="35"/>
  <c r="P18" i="38" s="1"/>
  <c r="R338" i="35"/>
  <c r="O18" i="38" s="1"/>
  <c r="P338" i="35"/>
  <c r="O338" i="35"/>
  <c r="N338" i="35"/>
  <c r="M338" i="35"/>
  <c r="L338" i="35"/>
  <c r="K338" i="35"/>
  <c r="J338" i="35"/>
  <c r="H338" i="35"/>
  <c r="W320" i="35"/>
  <c r="S320" i="35"/>
  <c r="H18" i="38" s="1"/>
  <c r="R320" i="35"/>
  <c r="G18" i="38" s="1"/>
  <c r="P320" i="35"/>
  <c r="O320" i="35"/>
  <c r="N320" i="35"/>
  <c r="M320" i="35"/>
  <c r="L320" i="35"/>
  <c r="K320" i="35"/>
  <c r="J320" i="35"/>
  <c r="H320" i="35"/>
  <c r="W299" i="35"/>
  <c r="S299" i="35"/>
  <c r="AF17" i="38" s="1"/>
  <c r="R299" i="35"/>
  <c r="AE17" i="38" s="1"/>
  <c r="P299" i="35"/>
  <c r="O299" i="35"/>
  <c r="N299" i="35"/>
  <c r="M299" i="35"/>
  <c r="L299" i="35"/>
  <c r="K299" i="35"/>
  <c r="J299" i="35"/>
  <c r="H299" i="35"/>
  <c r="W281" i="35"/>
  <c r="S281" i="35"/>
  <c r="X17" i="38" s="1"/>
  <c r="R281" i="35"/>
  <c r="W17" i="38" s="1"/>
  <c r="P281" i="35"/>
  <c r="O281" i="35"/>
  <c r="N281" i="35"/>
  <c r="M281" i="35"/>
  <c r="L281" i="35"/>
  <c r="K281" i="35"/>
  <c r="J281" i="35"/>
  <c r="H281" i="35"/>
  <c r="W263" i="35"/>
  <c r="S263" i="35"/>
  <c r="P17" i="38" s="1"/>
  <c r="R263" i="35"/>
  <c r="O17" i="38" s="1"/>
  <c r="P263" i="35"/>
  <c r="O263" i="35"/>
  <c r="N263" i="35"/>
  <c r="M263" i="35"/>
  <c r="L263" i="35"/>
  <c r="K263" i="35"/>
  <c r="J263" i="35"/>
  <c r="H263" i="35"/>
  <c r="W245" i="35"/>
  <c r="S245" i="35"/>
  <c r="R245" i="35"/>
  <c r="P245" i="35"/>
  <c r="O245" i="35"/>
  <c r="N245" i="35"/>
  <c r="M245" i="35"/>
  <c r="L245" i="35"/>
  <c r="K245" i="35"/>
  <c r="J245" i="35"/>
  <c r="W225" i="35"/>
  <c r="S225" i="35"/>
  <c r="AF16" i="38" s="1"/>
  <c r="R225" i="35"/>
  <c r="AE16" i="38" s="1"/>
  <c r="P225" i="35"/>
  <c r="O225" i="35"/>
  <c r="N225" i="35"/>
  <c r="M225" i="35"/>
  <c r="L225" i="35"/>
  <c r="K225" i="35"/>
  <c r="J225" i="35"/>
  <c r="H225" i="35"/>
  <c r="W207" i="35"/>
  <c r="S207" i="35"/>
  <c r="X16" i="38" s="1"/>
  <c r="R207" i="35"/>
  <c r="W16" i="38" s="1"/>
  <c r="P207" i="35"/>
  <c r="O207" i="35"/>
  <c r="N207" i="35"/>
  <c r="M207" i="35"/>
  <c r="L207" i="35"/>
  <c r="K207" i="35"/>
  <c r="J207" i="35"/>
  <c r="H207" i="35"/>
  <c r="W189" i="35"/>
  <c r="S189" i="35"/>
  <c r="P16" i="38" s="1"/>
  <c r="R189" i="35"/>
  <c r="O16" i="38" s="1"/>
  <c r="P189" i="35"/>
  <c r="O189" i="35"/>
  <c r="N189" i="35"/>
  <c r="M189" i="35"/>
  <c r="L189" i="35"/>
  <c r="K189" i="35"/>
  <c r="J189" i="35"/>
  <c r="H189" i="35"/>
  <c r="W171" i="35"/>
  <c r="S171" i="35"/>
  <c r="H16" i="38" s="1"/>
  <c r="R171" i="35"/>
  <c r="G16" i="38" s="1"/>
  <c r="P171" i="35"/>
  <c r="O171" i="35"/>
  <c r="N171" i="35"/>
  <c r="M171" i="35"/>
  <c r="L171" i="35"/>
  <c r="K171" i="35"/>
  <c r="J171" i="35"/>
  <c r="H171" i="35"/>
  <c r="W151" i="35"/>
  <c r="S151" i="35"/>
  <c r="AF15" i="38" s="1"/>
  <c r="R151" i="35"/>
  <c r="AE15" i="38" s="1"/>
  <c r="P151" i="35"/>
  <c r="O151" i="35"/>
  <c r="N151" i="35"/>
  <c r="M151" i="35"/>
  <c r="L151" i="35"/>
  <c r="K151" i="35"/>
  <c r="J151" i="35"/>
  <c r="H151" i="35"/>
  <c r="W133" i="35"/>
  <c r="S133" i="35"/>
  <c r="X15" i="38" s="1"/>
  <c r="R133" i="35"/>
  <c r="W15" i="38" s="1"/>
  <c r="P133" i="35"/>
  <c r="O133" i="35"/>
  <c r="N133" i="35"/>
  <c r="M133" i="35"/>
  <c r="L133" i="35"/>
  <c r="K133" i="35"/>
  <c r="J133" i="35"/>
  <c r="H133" i="35"/>
  <c r="W115" i="35"/>
  <c r="S115" i="35"/>
  <c r="R115" i="35"/>
  <c r="P115" i="35"/>
  <c r="O115" i="35"/>
  <c r="N115" i="35"/>
  <c r="M115" i="35"/>
  <c r="L115" i="35"/>
  <c r="K115" i="35"/>
  <c r="J115" i="35"/>
  <c r="H115" i="35"/>
  <c r="W97" i="35"/>
  <c r="S97" i="35"/>
  <c r="H15" i="38" s="1"/>
  <c r="R97" i="35"/>
  <c r="G15" i="38" s="1"/>
  <c r="P97" i="35"/>
  <c r="O97" i="35"/>
  <c r="N97" i="35"/>
  <c r="M97" i="35"/>
  <c r="L97" i="35"/>
  <c r="K97" i="35"/>
  <c r="J97" i="35"/>
  <c r="H97" i="35"/>
  <c r="W77" i="35"/>
  <c r="S77" i="35"/>
  <c r="AF14" i="38" s="1"/>
  <c r="R77" i="35"/>
  <c r="AE14" i="38" s="1"/>
  <c r="P77" i="35"/>
  <c r="O77" i="35"/>
  <c r="N77" i="35"/>
  <c r="M77" i="35"/>
  <c r="L77" i="35"/>
  <c r="K77" i="35"/>
  <c r="J77" i="35"/>
  <c r="H77" i="35"/>
  <c r="W59" i="35"/>
  <c r="S59" i="35"/>
  <c r="X14" i="38" s="1"/>
  <c r="R59" i="35"/>
  <c r="W14" i="38" s="1"/>
  <c r="P59" i="35"/>
  <c r="O59" i="35"/>
  <c r="N59" i="35"/>
  <c r="M59" i="35"/>
  <c r="L59" i="35"/>
  <c r="K59" i="35"/>
  <c r="J59" i="35"/>
  <c r="H59" i="35"/>
  <c r="W41" i="35"/>
  <c r="S41" i="35"/>
  <c r="R41" i="35"/>
  <c r="P41" i="35"/>
  <c r="O41" i="35"/>
  <c r="N41" i="35"/>
  <c r="M41" i="35"/>
  <c r="L41" i="35"/>
  <c r="K41" i="35"/>
  <c r="J41" i="35"/>
  <c r="H41" i="35"/>
  <c r="S23" i="35"/>
  <c r="H14" i="38" s="1"/>
  <c r="R23" i="35"/>
  <c r="G14" i="38" s="1"/>
  <c r="P23" i="35"/>
  <c r="O23" i="35"/>
  <c r="N23" i="35"/>
  <c r="M23" i="35"/>
  <c r="L23" i="35"/>
  <c r="K23" i="35"/>
  <c r="J23" i="35"/>
  <c r="H23" i="35"/>
  <c r="D26" i="30"/>
  <c r="D25" i="30"/>
  <c r="D24" i="30"/>
  <c r="D23" i="30"/>
  <c r="D22" i="30"/>
  <c r="D21" i="30"/>
  <c r="D20" i="30"/>
  <c r="D19" i="30"/>
  <c r="C26" i="30"/>
  <c r="C25" i="30"/>
  <c r="C24" i="30"/>
  <c r="C23" i="30"/>
  <c r="C22" i="30"/>
  <c r="C21" i="30"/>
  <c r="C20" i="30"/>
  <c r="C19" i="30"/>
  <c r="D12" i="30"/>
  <c r="BK50" i="33"/>
  <c r="AZ50" i="33"/>
  <c r="AY50" i="33"/>
  <c r="AX50" i="33"/>
  <c r="AW50" i="33"/>
  <c r="AV50" i="33"/>
  <c r="AU50" i="33"/>
  <c r="AT50" i="33"/>
  <c r="AO50" i="33"/>
  <c r="AM50" i="33"/>
  <c r="BC50" i="33" s="1"/>
  <c r="BE50" i="33" s="1"/>
  <c r="AD50" i="33"/>
  <c r="K50" i="33"/>
  <c r="U50" i="33" s="1"/>
  <c r="BK49" i="33"/>
  <c r="AZ49" i="33"/>
  <c r="AY49" i="33"/>
  <c r="AX49" i="33"/>
  <c r="AW49" i="33"/>
  <c r="AV49" i="33"/>
  <c r="AU49" i="33"/>
  <c r="AT49" i="33"/>
  <c r="AO49" i="33"/>
  <c r="AM49" i="33"/>
  <c r="BC49" i="33" s="1"/>
  <c r="BE49" i="33" s="1"/>
  <c r="AD49" i="33"/>
  <c r="K49" i="33"/>
  <c r="U49" i="33" s="1"/>
  <c r="BK48" i="33"/>
  <c r="AZ48" i="33"/>
  <c r="AY48" i="33"/>
  <c r="AX48" i="33"/>
  <c r="AW48" i="33"/>
  <c r="AV48" i="33"/>
  <c r="AU48" i="33"/>
  <c r="AT48" i="33"/>
  <c r="AO48" i="33"/>
  <c r="AM48" i="33"/>
  <c r="BC48" i="33" s="1"/>
  <c r="BE48" i="33" s="1"/>
  <c r="AD48" i="33"/>
  <c r="K48" i="33"/>
  <c r="U48" i="33" s="1"/>
  <c r="BK47" i="33"/>
  <c r="AZ47" i="33"/>
  <c r="AY47" i="33"/>
  <c r="AX47" i="33"/>
  <c r="AW47" i="33"/>
  <c r="AV47" i="33"/>
  <c r="AU47" i="33"/>
  <c r="AT47" i="33"/>
  <c r="AO47" i="33"/>
  <c r="AM47" i="33"/>
  <c r="BC47" i="33" s="1"/>
  <c r="BE47" i="33" s="1"/>
  <c r="AD47" i="33"/>
  <c r="K47" i="33"/>
  <c r="BB47" i="33" s="1"/>
  <c r="AZ46" i="33"/>
  <c r="AY46" i="33"/>
  <c r="AX46" i="33"/>
  <c r="AW46" i="33"/>
  <c r="AV46" i="33"/>
  <c r="AU46" i="33"/>
  <c r="AT46" i="33"/>
  <c r="AO46" i="33"/>
  <c r="AM46" i="33"/>
  <c r="BC46" i="33" s="1"/>
  <c r="BE46" i="33" s="1"/>
  <c r="AD46" i="33"/>
  <c r="K46" i="33"/>
  <c r="BK45" i="33"/>
  <c r="AZ45" i="33"/>
  <c r="AY45" i="33"/>
  <c r="AX45" i="33"/>
  <c r="AW45" i="33"/>
  <c r="AV45" i="33"/>
  <c r="AU45" i="33"/>
  <c r="AT45" i="33"/>
  <c r="AO45" i="33"/>
  <c r="AM45" i="33"/>
  <c r="BC45" i="33" s="1"/>
  <c r="BE45" i="33" s="1"/>
  <c r="AD45" i="33"/>
  <c r="K45" i="33"/>
  <c r="BK44" i="33"/>
  <c r="AZ44" i="33"/>
  <c r="AY44" i="33"/>
  <c r="AX44" i="33"/>
  <c r="AW44" i="33"/>
  <c r="AV44" i="33"/>
  <c r="AU44" i="33"/>
  <c r="AT44" i="33"/>
  <c r="AO44" i="33"/>
  <c r="AM44" i="33"/>
  <c r="BC44" i="33" s="1"/>
  <c r="BE44" i="33" s="1"/>
  <c r="AD44" i="33"/>
  <c r="K44" i="33"/>
  <c r="U44" i="33" s="1"/>
  <c r="BK43" i="33"/>
  <c r="AZ43" i="33"/>
  <c r="AY43" i="33"/>
  <c r="AX43" i="33"/>
  <c r="AW43" i="33"/>
  <c r="AV43" i="33"/>
  <c r="AU43" i="33"/>
  <c r="AT43" i="33"/>
  <c r="AO43" i="33"/>
  <c r="AM43" i="33"/>
  <c r="BC43" i="33" s="1"/>
  <c r="BE43" i="33" s="1"/>
  <c r="AD43" i="33"/>
  <c r="K43" i="33"/>
  <c r="BK42" i="33"/>
  <c r="AZ42" i="33"/>
  <c r="AY42" i="33"/>
  <c r="AX42" i="33"/>
  <c r="AW42" i="33"/>
  <c r="AV42" i="33"/>
  <c r="AU42" i="33"/>
  <c r="AT42" i="33"/>
  <c r="AO42" i="33"/>
  <c r="AM42" i="33"/>
  <c r="BC42" i="33" s="1"/>
  <c r="BE42" i="33" s="1"/>
  <c r="AD42" i="33"/>
  <c r="K42" i="33"/>
  <c r="BK41" i="33"/>
  <c r="AZ41" i="33"/>
  <c r="AY41" i="33"/>
  <c r="AX41" i="33"/>
  <c r="AW41" i="33"/>
  <c r="AV41" i="33"/>
  <c r="AU41" i="33"/>
  <c r="AT41" i="33"/>
  <c r="AO41" i="33"/>
  <c r="AM41" i="33"/>
  <c r="BC41" i="33" s="1"/>
  <c r="BE41" i="33" s="1"/>
  <c r="AD41" i="33"/>
  <c r="K41" i="33"/>
  <c r="BK40" i="33"/>
  <c r="AZ40" i="33"/>
  <c r="AY40" i="33"/>
  <c r="AX40" i="33"/>
  <c r="AW40" i="33"/>
  <c r="AV40" i="33"/>
  <c r="AU40" i="33"/>
  <c r="AT40" i="33"/>
  <c r="AO40" i="33"/>
  <c r="AM40" i="33"/>
  <c r="BC40" i="33" s="1"/>
  <c r="BE40" i="33" s="1"/>
  <c r="AD40" i="33"/>
  <c r="K40" i="33"/>
  <c r="BK39" i="33"/>
  <c r="AZ39" i="33"/>
  <c r="AY39" i="33"/>
  <c r="AX39" i="33"/>
  <c r="AW39" i="33"/>
  <c r="AV39" i="33"/>
  <c r="AU39" i="33"/>
  <c r="AT39" i="33"/>
  <c r="AO39" i="33"/>
  <c r="AM39" i="33"/>
  <c r="BC39" i="33" s="1"/>
  <c r="BE39" i="33" s="1"/>
  <c r="AD39" i="33"/>
  <c r="K39" i="33"/>
  <c r="BB39" i="33" s="1"/>
  <c r="BK38" i="33"/>
  <c r="AZ38" i="33"/>
  <c r="AY38" i="33"/>
  <c r="AX38" i="33"/>
  <c r="AW38" i="33"/>
  <c r="AV38" i="33"/>
  <c r="AU38" i="33"/>
  <c r="AT38" i="33"/>
  <c r="AO38" i="33"/>
  <c r="AM38" i="33"/>
  <c r="BC38" i="33" s="1"/>
  <c r="BE38" i="33" s="1"/>
  <c r="AD38" i="33"/>
  <c r="K38" i="33"/>
  <c r="BB38" i="33" s="1"/>
  <c r="BK37" i="33"/>
  <c r="AZ37" i="33"/>
  <c r="AY37" i="33"/>
  <c r="AX37" i="33"/>
  <c r="AW37" i="33"/>
  <c r="AV37" i="33"/>
  <c r="AU37" i="33"/>
  <c r="AT37" i="33"/>
  <c r="AO37" i="33"/>
  <c r="AM37" i="33"/>
  <c r="BC37" i="33" s="1"/>
  <c r="BE37" i="33" s="1"/>
  <c r="AD37" i="33"/>
  <c r="K37" i="33"/>
  <c r="BK36" i="33"/>
  <c r="AZ36" i="33"/>
  <c r="AY36" i="33"/>
  <c r="AX36" i="33"/>
  <c r="AW36" i="33"/>
  <c r="AV36" i="33"/>
  <c r="AU36" i="33"/>
  <c r="AT36" i="33"/>
  <c r="AO36" i="33"/>
  <c r="AM36" i="33"/>
  <c r="BC36" i="33" s="1"/>
  <c r="BE36" i="33" s="1"/>
  <c r="AD36" i="33"/>
  <c r="K36" i="33"/>
  <c r="BK35" i="33"/>
  <c r="AZ35" i="33"/>
  <c r="AY35" i="33"/>
  <c r="AX35" i="33"/>
  <c r="AW35" i="33"/>
  <c r="AV35" i="33"/>
  <c r="AU35" i="33"/>
  <c r="AT35" i="33"/>
  <c r="AO35" i="33"/>
  <c r="AM35" i="33"/>
  <c r="BC35" i="33" s="1"/>
  <c r="BE35" i="33" s="1"/>
  <c r="AD35" i="33"/>
  <c r="K35" i="33"/>
  <c r="BK34" i="33"/>
  <c r="AZ34" i="33"/>
  <c r="AY34" i="33"/>
  <c r="AX34" i="33"/>
  <c r="AW34" i="33"/>
  <c r="AV34" i="33"/>
  <c r="AU34" i="33"/>
  <c r="AT34" i="33"/>
  <c r="AO34" i="33"/>
  <c r="AM34" i="33"/>
  <c r="BC34" i="33" s="1"/>
  <c r="BE34" i="33" s="1"/>
  <c r="AD34" i="33"/>
  <c r="K34" i="33"/>
  <c r="BK33" i="33"/>
  <c r="AZ33" i="33"/>
  <c r="AY33" i="33"/>
  <c r="AX33" i="33"/>
  <c r="AW33" i="33"/>
  <c r="AV33" i="33"/>
  <c r="AU33" i="33"/>
  <c r="AT33" i="33"/>
  <c r="AO33" i="33"/>
  <c r="AM33" i="33"/>
  <c r="BC33" i="33" s="1"/>
  <c r="BE33" i="33" s="1"/>
  <c r="AD33" i="33"/>
  <c r="K33" i="33"/>
  <c r="BK32" i="33"/>
  <c r="AZ32" i="33"/>
  <c r="AY32" i="33"/>
  <c r="AX32" i="33"/>
  <c r="AW32" i="33"/>
  <c r="AV32" i="33"/>
  <c r="AU32" i="33"/>
  <c r="AT32" i="33"/>
  <c r="AO32" i="33"/>
  <c r="AM32" i="33"/>
  <c r="BC32" i="33" s="1"/>
  <c r="BE32" i="33" s="1"/>
  <c r="AD32" i="33"/>
  <c r="K32" i="33"/>
  <c r="BK31" i="33"/>
  <c r="AZ31" i="33"/>
  <c r="AY31" i="33"/>
  <c r="AX31" i="33"/>
  <c r="AW31" i="33"/>
  <c r="AV31" i="33"/>
  <c r="AU31" i="33"/>
  <c r="AT31" i="33"/>
  <c r="AO31" i="33"/>
  <c r="AM31" i="33"/>
  <c r="BC31" i="33" s="1"/>
  <c r="BE31" i="33" s="1"/>
  <c r="AD31" i="33"/>
  <c r="K31" i="33"/>
  <c r="BK30" i="33"/>
  <c r="AZ30" i="33"/>
  <c r="AY30" i="33"/>
  <c r="AX30" i="33"/>
  <c r="AW30" i="33"/>
  <c r="AV30" i="33"/>
  <c r="AU30" i="33"/>
  <c r="AT30" i="33"/>
  <c r="AO30" i="33"/>
  <c r="AM30" i="33"/>
  <c r="BC30" i="33" s="1"/>
  <c r="BE30" i="33" s="1"/>
  <c r="AD30" i="33"/>
  <c r="K30" i="33"/>
  <c r="BK29" i="33"/>
  <c r="AZ29" i="33"/>
  <c r="AY29" i="33"/>
  <c r="AX29" i="33"/>
  <c r="AW29" i="33"/>
  <c r="AV29" i="33"/>
  <c r="AU29" i="33"/>
  <c r="AT29" i="33"/>
  <c r="AO29" i="33"/>
  <c r="AM29" i="33"/>
  <c r="BC29" i="33" s="1"/>
  <c r="BE29" i="33" s="1"/>
  <c r="AD29" i="33"/>
  <c r="K29" i="33"/>
  <c r="BK28" i="33"/>
  <c r="AZ28" i="33"/>
  <c r="AY28" i="33"/>
  <c r="AX28" i="33"/>
  <c r="AW28" i="33"/>
  <c r="AV28" i="33"/>
  <c r="AU28" i="33"/>
  <c r="AT28" i="33"/>
  <c r="AO28" i="33"/>
  <c r="AM28" i="33"/>
  <c r="BC28" i="33" s="1"/>
  <c r="BE28" i="33" s="1"/>
  <c r="AD28" i="33"/>
  <c r="K28" i="33"/>
  <c r="BK27" i="33"/>
  <c r="AZ27" i="33"/>
  <c r="AY27" i="33"/>
  <c r="AX27" i="33"/>
  <c r="AW27" i="33"/>
  <c r="AV27" i="33"/>
  <c r="AU27" i="33"/>
  <c r="AT27" i="33"/>
  <c r="AO27" i="33"/>
  <c r="AM27" i="33"/>
  <c r="BC27" i="33" s="1"/>
  <c r="BE27" i="33" s="1"/>
  <c r="AD27" i="33"/>
  <c r="K27" i="33"/>
  <c r="BB27" i="33" s="1"/>
  <c r="BK26" i="33"/>
  <c r="AZ26" i="33"/>
  <c r="AY26" i="33"/>
  <c r="AX26" i="33"/>
  <c r="AW26" i="33"/>
  <c r="AV26" i="33"/>
  <c r="AU26" i="33"/>
  <c r="AT26" i="33"/>
  <c r="AO26" i="33"/>
  <c r="AM26" i="33"/>
  <c r="BC26" i="33" s="1"/>
  <c r="BE26" i="33" s="1"/>
  <c r="AD26" i="33"/>
  <c r="K26" i="33"/>
  <c r="BB26" i="33" s="1"/>
  <c r="BK25" i="33"/>
  <c r="AZ25" i="33"/>
  <c r="AY25" i="33"/>
  <c r="AX25" i="33"/>
  <c r="AW25" i="33"/>
  <c r="AV25" i="33"/>
  <c r="AU25" i="33"/>
  <c r="AT25" i="33"/>
  <c r="AO25" i="33"/>
  <c r="AM25" i="33"/>
  <c r="BC25" i="33" s="1"/>
  <c r="BE25" i="33" s="1"/>
  <c r="AD25" i="33"/>
  <c r="K25" i="33"/>
  <c r="BK24" i="33"/>
  <c r="AZ24" i="33"/>
  <c r="AY24" i="33"/>
  <c r="AX24" i="33"/>
  <c r="AW24" i="33"/>
  <c r="AV24" i="33"/>
  <c r="AU24" i="33"/>
  <c r="AT24" i="33"/>
  <c r="AO24" i="33"/>
  <c r="AM24" i="33"/>
  <c r="BC24" i="33" s="1"/>
  <c r="BE24" i="33" s="1"/>
  <c r="AD24" i="33"/>
  <c r="K24" i="33"/>
  <c r="BK23" i="33"/>
  <c r="AZ23" i="33"/>
  <c r="AY23" i="33"/>
  <c r="AX23" i="33"/>
  <c r="AW23" i="33"/>
  <c r="AV23" i="33"/>
  <c r="AU23" i="33"/>
  <c r="AT23" i="33"/>
  <c r="AO23" i="33"/>
  <c r="AM23" i="33"/>
  <c r="BC23" i="33" s="1"/>
  <c r="BE23" i="33" s="1"/>
  <c r="AD23" i="33"/>
  <c r="K23" i="33"/>
  <c r="BK22" i="33"/>
  <c r="AZ22" i="33"/>
  <c r="AY22" i="33"/>
  <c r="AX22" i="33"/>
  <c r="AW22" i="33"/>
  <c r="AV22" i="33"/>
  <c r="AU22" i="33"/>
  <c r="AT22" i="33"/>
  <c r="AO22" i="33"/>
  <c r="AM22" i="33"/>
  <c r="BC22" i="33" s="1"/>
  <c r="BE22" i="33" s="1"/>
  <c r="AD22" i="33"/>
  <c r="K22" i="33"/>
  <c r="BK21" i="33"/>
  <c r="AZ21" i="33"/>
  <c r="AY21" i="33"/>
  <c r="AX21" i="33"/>
  <c r="AW21" i="33"/>
  <c r="AV21" i="33"/>
  <c r="AU21" i="33"/>
  <c r="AT21" i="33"/>
  <c r="AO21" i="33"/>
  <c r="AM21" i="33"/>
  <c r="BC21" i="33" s="1"/>
  <c r="BE21" i="33" s="1"/>
  <c r="AD21" i="33"/>
  <c r="K21" i="33"/>
  <c r="BK20" i="33"/>
  <c r="AZ20" i="33"/>
  <c r="AY20" i="33"/>
  <c r="AX20" i="33"/>
  <c r="AW20" i="33"/>
  <c r="AV20" i="33"/>
  <c r="AU20" i="33"/>
  <c r="AT20" i="33"/>
  <c r="AO20" i="33"/>
  <c r="AM20" i="33"/>
  <c r="BC20" i="33" s="1"/>
  <c r="BE20" i="33" s="1"/>
  <c r="AD20" i="33"/>
  <c r="K20" i="33"/>
  <c r="BK19" i="33"/>
  <c r="AZ19" i="33"/>
  <c r="AY19" i="33"/>
  <c r="AX19" i="33"/>
  <c r="AW19" i="33"/>
  <c r="AV19" i="33"/>
  <c r="AU19" i="33"/>
  <c r="AT19" i="33"/>
  <c r="AO19" i="33"/>
  <c r="AM19" i="33"/>
  <c r="BC19" i="33" s="1"/>
  <c r="BE19" i="33" s="1"/>
  <c r="AD19" i="33"/>
  <c r="K19" i="33"/>
  <c r="BK18" i="33"/>
  <c r="AZ18" i="33"/>
  <c r="AY18" i="33"/>
  <c r="AX18" i="33"/>
  <c r="AW18" i="33"/>
  <c r="AV18" i="33"/>
  <c r="AU18" i="33"/>
  <c r="AT18" i="33"/>
  <c r="AO18" i="33"/>
  <c r="AM18" i="33"/>
  <c r="BC18" i="33" s="1"/>
  <c r="BE18" i="33" s="1"/>
  <c r="AD18" i="33"/>
  <c r="K18" i="33"/>
  <c r="BK17" i="33"/>
  <c r="AZ17" i="33"/>
  <c r="AY17" i="33"/>
  <c r="AX17" i="33"/>
  <c r="AW17" i="33"/>
  <c r="AV17" i="33"/>
  <c r="AU17" i="33"/>
  <c r="AT17" i="33"/>
  <c r="AO17" i="33"/>
  <c r="AM17" i="33"/>
  <c r="BC17" i="33" s="1"/>
  <c r="BE17" i="33" s="1"/>
  <c r="AD17" i="33"/>
  <c r="K17" i="33"/>
  <c r="BK16" i="33"/>
  <c r="AZ16" i="33"/>
  <c r="AY16" i="33"/>
  <c r="AX16" i="33"/>
  <c r="AW16" i="33"/>
  <c r="AV16" i="33"/>
  <c r="AU16" i="33"/>
  <c r="AT16" i="33"/>
  <c r="AO16" i="33"/>
  <c r="AM16" i="33"/>
  <c r="BC16" i="33" s="1"/>
  <c r="BE16" i="33" s="1"/>
  <c r="AD16" i="33"/>
  <c r="K16" i="33"/>
  <c r="BB16" i="33" s="1"/>
  <c r="BK15" i="33"/>
  <c r="E41" i="30" s="1"/>
  <c r="AZ15" i="33"/>
  <c r="I37" i="30" s="1"/>
  <c r="AY15" i="33"/>
  <c r="I36" i="30" s="1"/>
  <c r="AX15" i="33"/>
  <c r="J37" i="30" s="1"/>
  <c r="AW15" i="33"/>
  <c r="J36" i="30" s="1"/>
  <c r="AV15" i="33"/>
  <c r="AU15" i="33"/>
  <c r="AT15" i="33"/>
  <c r="AO15" i="33"/>
  <c r="AM15" i="33"/>
  <c r="D11" i="30" s="1"/>
  <c r="AD15" i="33"/>
  <c r="K15" i="33"/>
  <c r="C12" i="30" s="1"/>
  <c r="BK14" i="33"/>
  <c r="AZ14" i="33"/>
  <c r="AY14" i="33"/>
  <c r="AX14" i="33"/>
  <c r="AW14" i="33"/>
  <c r="AV14" i="33"/>
  <c r="AU14" i="33"/>
  <c r="AT14" i="33"/>
  <c r="AO14" i="33"/>
  <c r="AM14" i="33"/>
  <c r="BC14" i="33" s="1"/>
  <c r="BE14" i="33" s="1"/>
  <c r="AD14" i="33"/>
  <c r="K14" i="33"/>
  <c r="BK13" i="33"/>
  <c r="AZ13" i="33"/>
  <c r="AY13" i="33"/>
  <c r="AX13" i="33"/>
  <c r="AW13" i="33"/>
  <c r="AV13" i="33"/>
  <c r="AU13" i="33"/>
  <c r="AT13" i="33"/>
  <c r="AO13" i="33"/>
  <c r="AM13" i="33"/>
  <c r="BC13" i="33" s="1"/>
  <c r="BE13" i="33" s="1"/>
  <c r="AD13" i="33"/>
  <c r="K13" i="33"/>
  <c r="BK12" i="33"/>
  <c r="AZ12" i="33"/>
  <c r="AY12" i="33"/>
  <c r="AX12" i="33"/>
  <c r="AW12" i="33"/>
  <c r="AV12" i="33"/>
  <c r="AU12" i="33"/>
  <c r="AT12" i="33"/>
  <c r="AO12" i="33"/>
  <c r="AM12" i="33"/>
  <c r="BC12" i="33" s="1"/>
  <c r="BE12" i="33" s="1"/>
  <c r="AD12" i="33"/>
  <c r="K12" i="33"/>
  <c r="BK11" i="33"/>
  <c r="AZ11" i="33"/>
  <c r="AY11" i="33"/>
  <c r="AX11" i="33"/>
  <c r="AW11" i="33"/>
  <c r="AV11" i="33"/>
  <c r="AU11" i="33"/>
  <c r="AT11" i="33"/>
  <c r="AO11" i="33"/>
  <c r="AM11" i="33"/>
  <c r="BC11" i="33" s="1"/>
  <c r="BE11" i="33" s="1"/>
  <c r="AD11" i="33"/>
  <c r="K11" i="33"/>
  <c r="BK10" i="33"/>
  <c r="AZ10" i="33"/>
  <c r="AY10" i="33"/>
  <c r="AX10" i="33"/>
  <c r="AW10" i="33"/>
  <c r="AV10" i="33"/>
  <c r="AU10" i="33"/>
  <c r="AT10" i="33"/>
  <c r="AO10" i="33"/>
  <c r="AM10" i="33"/>
  <c r="BC10" i="33" s="1"/>
  <c r="BE10" i="33" s="1"/>
  <c r="AD10" i="33"/>
  <c r="K10" i="33"/>
  <c r="BK9" i="33"/>
  <c r="AZ9" i="33"/>
  <c r="AY9" i="33"/>
  <c r="AX9" i="33"/>
  <c r="AW9" i="33"/>
  <c r="AV9" i="33"/>
  <c r="AU9" i="33"/>
  <c r="AT9" i="33"/>
  <c r="AO9" i="33"/>
  <c r="AM9" i="33"/>
  <c r="BC9" i="33" s="1"/>
  <c r="BE9" i="33" s="1"/>
  <c r="AD9" i="33"/>
  <c r="K9" i="33"/>
  <c r="BK8" i="33"/>
  <c r="AZ8" i="33"/>
  <c r="AY8" i="33"/>
  <c r="AX8" i="33"/>
  <c r="AW8" i="33"/>
  <c r="AV8" i="33"/>
  <c r="AU8" i="33"/>
  <c r="AT8" i="33"/>
  <c r="AO8" i="33"/>
  <c r="AM8" i="33"/>
  <c r="BC8" i="33" s="1"/>
  <c r="BE8" i="33" s="1"/>
  <c r="AD8" i="33"/>
  <c r="K8" i="33"/>
  <c r="U8" i="33" s="1"/>
  <c r="BK7" i="33"/>
  <c r="AZ7" i="33"/>
  <c r="AY7" i="33"/>
  <c r="AX7" i="33"/>
  <c r="AW7" i="33"/>
  <c r="AV7" i="33"/>
  <c r="AU7" i="33"/>
  <c r="AT7" i="33"/>
  <c r="AO7" i="33"/>
  <c r="AM7" i="33"/>
  <c r="AD7" i="33"/>
  <c r="T7" i="33"/>
  <c r="K7" i="33"/>
  <c r="AZ6" i="33"/>
  <c r="AY6" i="33"/>
  <c r="AX6" i="33"/>
  <c r="AW6" i="33"/>
  <c r="AV6" i="33"/>
  <c r="AU6" i="33"/>
  <c r="AO6" i="33"/>
  <c r="AM6" i="33"/>
  <c r="AD6" i="33"/>
  <c r="T6" i="33"/>
  <c r="K6" i="33"/>
  <c r="F53" i="40" l="1"/>
  <c r="I53" i="40"/>
  <c r="AN31" i="33"/>
  <c r="AN32" i="33"/>
  <c r="AN33" i="33"/>
  <c r="AN34" i="33"/>
  <c r="BB46" i="33"/>
  <c r="AN48" i="33"/>
  <c r="AN49" i="33"/>
  <c r="U6" i="33"/>
  <c r="AN13" i="33"/>
  <c r="AN14" i="33"/>
  <c r="AN15" i="33"/>
  <c r="AN19" i="33"/>
  <c r="AN20" i="33"/>
  <c r="AN21" i="33"/>
  <c r="AN22" i="33"/>
  <c r="BB23" i="33"/>
  <c r="BB10" i="33"/>
  <c r="BB11" i="33"/>
  <c r="BC15" i="33"/>
  <c r="BE15" i="33" s="1"/>
  <c r="AN7" i="33"/>
  <c r="AN8" i="33"/>
  <c r="BG8" i="33" s="1"/>
  <c r="AN9" i="33"/>
  <c r="AN10" i="33"/>
  <c r="BB14" i="33"/>
  <c r="BB15" i="33"/>
  <c r="BB22" i="33"/>
  <c r="E54" i="30"/>
  <c r="AN25" i="33"/>
  <c r="AN26" i="33"/>
  <c r="AN27" i="33"/>
  <c r="BB28" i="33"/>
  <c r="BB34" i="33"/>
  <c r="BB35" i="33"/>
  <c r="J39" i="30"/>
  <c r="AN37" i="33"/>
  <c r="AN38" i="33"/>
  <c r="AN39" i="33"/>
  <c r="BB40" i="33"/>
  <c r="I39" i="30"/>
  <c r="AN42" i="33"/>
  <c r="AN43" i="33"/>
  <c r="AN44" i="33"/>
  <c r="AN46" i="33"/>
  <c r="BG49" i="33"/>
  <c r="AN17" i="33"/>
  <c r="BB18" i="33"/>
  <c r="BB20" i="33"/>
  <c r="BB21" i="33"/>
  <c r="AN41" i="33"/>
  <c r="BB43" i="33"/>
  <c r="BG44" i="33"/>
  <c r="U46" i="33"/>
  <c r="BC6" i="33"/>
  <c r="BE6" i="33" s="1"/>
  <c r="C11" i="30"/>
  <c r="BC7" i="33"/>
  <c r="BE7" i="33" s="1"/>
  <c r="BB9" i="33"/>
  <c r="AN29" i="33"/>
  <c r="BB30" i="33"/>
  <c r="BB32" i="33"/>
  <c r="BB33" i="33"/>
  <c r="Y9" i="38"/>
  <c r="Y10" i="38"/>
  <c r="AG10" i="38"/>
  <c r="AG9" i="38"/>
  <c r="AG8" i="38"/>
  <c r="AG7" i="38"/>
  <c r="Y8" i="38"/>
  <c r="Y7" i="38"/>
  <c r="Q10" i="38"/>
  <c r="Q9" i="38"/>
  <c r="Q8" i="38"/>
  <c r="Q7" i="38"/>
  <c r="I8" i="38"/>
  <c r="I10" i="38"/>
  <c r="I9" i="38"/>
  <c r="I7" i="38"/>
  <c r="Q97" i="35"/>
  <c r="F15" i="38" s="1"/>
  <c r="Q189" i="35"/>
  <c r="N16" i="38" s="1"/>
  <c r="Q115" i="35"/>
  <c r="Q374" i="35"/>
  <c r="AD18" i="38" s="1"/>
  <c r="Q41" i="35"/>
  <c r="N14" i="38" s="1"/>
  <c r="Q225" i="35"/>
  <c r="AD16" i="38" s="1"/>
  <c r="Q356" i="35"/>
  <c r="V18" i="38" s="1"/>
  <c r="Q338" i="35"/>
  <c r="N18" i="38" s="1"/>
  <c r="Q320" i="35"/>
  <c r="F18" i="38" s="1"/>
  <c r="Q299" i="35"/>
  <c r="AD17" i="38" s="1"/>
  <c r="Q281" i="35"/>
  <c r="V17" i="38" s="1"/>
  <c r="Q263" i="35"/>
  <c r="N17" i="38" s="1"/>
  <c r="Q245" i="35"/>
  <c r="Q207" i="35"/>
  <c r="V16" i="38" s="1"/>
  <c r="Q171" i="35"/>
  <c r="F16" i="38" s="1"/>
  <c r="Q151" i="35"/>
  <c r="AD15" i="38" s="1"/>
  <c r="Q133" i="35"/>
  <c r="V15" i="38" s="1"/>
  <c r="Q77" i="35"/>
  <c r="AD14" i="38" s="1"/>
  <c r="Q59" i="35"/>
  <c r="V14" i="38" s="1"/>
  <c r="Q23" i="35"/>
  <c r="F14" i="38" s="1"/>
  <c r="BB6" i="33"/>
  <c r="AN6" i="33"/>
  <c r="BG6" i="33" s="1"/>
  <c r="AN12" i="33"/>
  <c r="BB13" i="33"/>
  <c r="AN24" i="33"/>
  <c r="BB25" i="33"/>
  <c r="AN36" i="33"/>
  <c r="BB37" i="33"/>
  <c r="AN45" i="33"/>
  <c r="AN50" i="33"/>
  <c r="BG50" i="33" s="1"/>
  <c r="U47" i="33"/>
  <c r="AN16" i="33"/>
  <c r="BB17" i="33"/>
  <c r="AN28" i="33"/>
  <c r="BB29" i="33"/>
  <c r="AN40" i="33"/>
  <c r="BB41" i="33"/>
  <c r="AN47" i="33"/>
  <c r="BB42" i="33"/>
  <c r="AN18" i="33"/>
  <c r="BB19" i="33"/>
  <c r="AN30" i="33"/>
  <c r="BB31" i="33"/>
  <c r="U42" i="33"/>
  <c r="BB49" i="33"/>
  <c r="BB44" i="33"/>
  <c r="AN11" i="33"/>
  <c r="BB12" i="33"/>
  <c r="AN23" i="33"/>
  <c r="BB24" i="33"/>
  <c r="AN35" i="33"/>
  <c r="BB36" i="33"/>
  <c r="BB45" i="33"/>
  <c r="BG48" i="33"/>
  <c r="U14" i="33"/>
  <c r="BG14" i="33" s="1"/>
  <c r="U7" i="33"/>
  <c r="BB7" i="33"/>
  <c r="U9" i="33"/>
  <c r="U11" i="33"/>
  <c r="U13" i="33"/>
  <c r="U15" i="33"/>
  <c r="U17" i="33"/>
  <c r="U19" i="33"/>
  <c r="U21" i="33"/>
  <c r="U23" i="33"/>
  <c r="U25" i="33"/>
  <c r="U27" i="33"/>
  <c r="BG27" i="33" s="1"/>
  <c r="U29" i="33"/>
  <c r="U31" i="33"/>
  <c r="U33" i="33"/>
  <c r="BG33" i="33" s="1"/>
  <c r="U35" i="33"/>
  <c r="U37" i="33"/>
  <c r="U39" i="33"/>
  <c r="BG39" i="33" s="1"/>
  <c r="U41" i="33"/>
  <c r="U43" i="33"/>
  <c r="U45" i="33"/>
  <c r="BB48" i="33"/>
  <c r="BB50" i="33"/>
  <c r="BB8" i="33"/>
  <c r="U10" i="33"/>
  <c r="U16" i="33"/>
  <c r="U18" i="33"/>
  <c r="U20" i="33"/>
  <c r="U22" i="33"/>
  <c r="U24" i="33"/>
  <c r="U26" i="33"/>
  <c r="U28" i="33"/>
  <c r="U30" i="33"/>
  <c r="U32" i="33"/>
  <c r="U34" i="33"/>
  <c r="U36" i="33"/>
  <c r="U38" i="33"/>
  <c r="U40" i="33"/>
  <c r="U12" i="33"/>
  <c r="BG38" i="33" l="1"/>
  <c r="BG10" i="33"/>
  <c r="BG7" i="33"/>
  <c r="BG42" i="33"/>
  <c r="BG34" i="33"/>
  <c r="BG32" i="33"/>
  <c r="BG25" i="33"/>
  <c r="BG12" i="33"/>
  <c r="BG21" i="33"/>
  <c r="BG15" i="33"/>
  <c r="E6" i="30" s="1"/>
  <c r="BG22" i="33"/>
  <c r="BG37" i="33"/>
  <c r="BG13" i="33"/>
  <c r="BG20" i="33"/>
  <c r="BG19" i="33"/>
  <c r="BG30" i="33"/>
  <c r="BG43" i="33"/>
  <c r="BG26" i="33"/>
  <c r="BG17" i="33"/>
  <c r="BG46" i="33"/>
  <c r="BG31" i="33"/>
  <c r="BG18" i="33"/>
  <c r="BG9" i="33"/>
  <c r="BG40" i="33"/>
  <c r="BG45" i="33"/>
  <c r="BG35" i="33"/>
  <c r="BG41" i="33"/>
  <c r="BG16" i="33"/>
  <c r="BG29" i="33"/>
  <c r="AG11" i="38"/>
  <c r="Y11" i="38"/>
  <c r="Q11" i="38"/>
  <c r="I11" i="38"/>
  <c r="AE19" i="38"/>
  <c r="I15" i="38"/>
  <c r="Y16" i="38"/>
  <c r="I17" i="38"/>
  <c r="H19" i="38"/>
  <c r="Y14" i="38"/>
  <c r="Q14" i="38"/>
  <c r="AG14" i="38"/>
  <c r="Y17" i="38"/>
  <c r="AG18" i="38"/>
  <c r="P19" i="38"/>
  <c r="G19" i="38"/>
  <c r="Q18" i="38"/>
  <c r="AF19" i="38"/>
  <c r="W19" i="38"/>
  <c r="AG16" i="38"/>
  <c r="Q17" i="38"/>
  <c r="Y15" i="38"/>
  <c r="AG17" i="38"/>
  <c r="Q15" i="38"/>
  <c r="X19" i="38"/>
  <c r="I16" i="38"/>
  <c r="Y18" i="38"/>
  <c r="I14" i="38"/>
  <c r="I18" i="38"/>
  <c r="O19" i="38"/>
  <c r="AG15" i="38"/>
  <c r="Q16" i="38"/>
  <c r="BG23" i="33"/>
  <c r="BG36" i="33"/>
  <c r="BG47" i="33"/>
  <c r="BG28" i="33"/>
  <c r="BG24" i="33"/>
  <c r="BG11" i="33"/>
  <c r="AG19" i="38" l="1"/>
  <c r="AG22" i="38" s="1"/>
  <c r="Y19" i="38"/>
  <c r="Y22" i="38" s="1"/>
  <c r="Q19" i="38"/>
  <c r="Q22" i="38" s="1"/>
  <c r="I19" i="38"/>
  <c r="I22" i="38" s="1"/>
  <c r="V19" i="38"/>
  <c r="F19" i="38"/>
  <c r="N19" i="38"/>
  <c r="AD19" i="38"/>
  <c r="J38" i="30"/>
  <c r="I38" i="30"/>
  <c r="E7" i="30"/>
  <c r="J41" i="30" s="1"/>
  <c r="A6" i="30"/>
  <c r="D4" i="17" a="1"/>
  <c r="D4" i="17" s="1"/>
  <c r="B3" i="16" s="1"/>
  <c r="J40" i="30" l="1"/>
  <c r="E21" i="30"/>
  <c r="E22" i="30"/>
  <c r="E11" i="30"/>
  <c r="E23" i="30"/>
  <c r="D13" i="30"/>
  <c r="E12" i="30"/>
  <c r="E24" i="30"/>
  <c r="E19" i="30"/>
  <c r="E25" i="30"/>
  <c r="E20" i="30"/>
  <c r="E26" i="30"/>
  <c r="K38" i="30"/>
  <c r="I40" i="30"/>
  <c r="I41" i="30"/>
  <c r="K41" i="30" s="1"/>
  <c r="K39" i="30"/>
  <c r="C13" i="30"/>
  <c r="K36" i="30"/>
  <c r="K37" i="30"/>
  <c r="K40" i="30" l="1"/>
  <c r="E13"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Oudejans, Jade</author>
    <author>Hodemaekers, Anouk</author>
  </authors>
  <commentList>
    <comment ref="G7" authorId="0" shapeId="0" xr:uid="{6330B5DE-8CD6-44D5-9DAA-F5C9748C5EFF}">
      <text>
        <r>
          <rPr>
            <sz val="9"/>
            <color indexed="81"/>
            <rFont val="Tahoma"/>
            <family val="2"/>
          </rPr>
          <t xml:space="preserve">Vul hier in hoeveel huishoudens je verwacht te bereiken met communicatie over deze activiteit.
</t>
        </r>
      </text>
    </comment>
    <comment ref="H7" authorId="0" shapeId="0" xr:uid="{B966F9CD-B444-4840-8ADE-496E84891FDE}">
      <text>
        <r>
          <rPr>
            <sz val="9"/>
            <color indexed="81"/>
            <rFont val="Tahoma"/>
            <family val="2"/>
          </rPr>
          <t xml:space="preserve">Vul hier het verwachte aantal genomen maatregelen in (N.B. </t>
        </r>
        <r>
          <rPr>
            <b/>
            <sz val="9"/>
            <color indexed="81"/>
            <rFont val="Tahoma"/>
            <family val="2"/>
          </rPr>
          <t>alleen</t>
        </r>
        <r>
          <rPr>
            <sz val="9"/>
            <color indexed="81"/>
            <rFont val="Tahoma"/>
            <family val="2"/>
          </rPr>
          <t xml:space="preserve"> voor activiteiten die leiden tot maatregelen in de woning). Vul bij de i hiernaast in om wat voor maatregelen dit gaat. 
</t>
        </r>
      </text>
    </comment>
    <comment ref="R7" authorId="1" shapeId="0" xr:uid="{5326F2FF-5337-42EB-A122-3C0C61D52E30}">
      <text>
        <r>
          <rPr>
            <sz val="9"/>
            <color indexed="81"/>
            <rFont val="Tahoma"/>
            <family val="2"/>
          </rPr>
          <t xml:space="preserve">Onder </t>
        </r>
        <r>
          <rPr>
            <b/>
            <sz val="9"/>
            <color indexed="81"/>
            <rFont val="Tahoma"/>
            <family val="2"/>
          </rPr>
          <t xml:space="preserve">Out-of-pocket </t>
        </r>
        <r>
          <rPr>
            <sz val="9"/>
            <color indexed="81"/>
            <rFont val="Tahoma"/>
            <family val="2"/>
          </rPr>
          <t xml:space="preserve">vallen projectuitgaven als communicatiemiddelen (ontwerp + drukwerk), locatiehuur, vaste vrijwilligersvergoedingen op project- ipv uurbasis, etc. </t>
        </r>
        <r>
          <rPr>
            <b/>
            <sz val="9"/>
            <color indexed="81"/>
            <rFont val="Tahoma"/>
            <family val="2"/>
          </rPr>
          <t xml:space="preserve">
</t>
        </r>
      </text>
    </comment>
    <comment ref="S7" authorId="1" shapeId="0" xr:uid="{1066FCBA-CD9E-4564-B1E1-D5A7E2177EA6}">
      <text>
        <r>
          <rPr>
            <sz val="9"/>
            <color indexed="81"/>
            <rFont val="Tahoma"/>
            <family val="2"/>
          </rPr>
          <t>Je kunt ervoor kiezen om uitgaven vanuit gemeentelijke regelingen (bijv. NIP vouchers) hier apart in te vullen</t>
        </r>
      </text>
    </comment>
    <comment ref="W7" authorId="0" shapeId="0" xr:uid="{4778EC0A-58CE-46E6-8674-61ADD936EB59}">
      <text>
        <r>
          <rPr>
            <sz val="9"/>
            <color indexed="81"/>
            <rFont val="Tahoma"/>
            <family val="2"/>
          </rPr>
          <t xml:space="preserve">Overige gemeentelijke budgetten. N.B. vanaf 2023 krijgen gemeenten  structureel geld van het Rijk voor uitvoering klimaatakkoord, dit kan ook ingezet worden als procesgeld voor energiebesparing. 
</t>
        </r>
      </text>
    </comment>
    <comment ref="G81" authorId="0" shapeId="0" xr:uid="{20190C03-4E40-4954-9C07-D6E344A8D6BC}">
      <text>
        <r>
          <rPr>
            <sz val="9"/>
            <color indexed="81"/>
            <rFont val="Tahoma"/>
            <family val="2"/>
          </rPr>
          <t xml:space="preserve">Vul hier in hoeveel huishoudens je verwacht te bereiken met communicatie over deze activiteit.
</t>
        </r>
      </text>
    </comment>
    <comment ref="H81" authorId="0" shapeId="0" xr:uid="{F85BCCB9-5F8C-4BCB-B6B8-F284685F317D}">
      <text>
        <r>
          <rPr>
            <sz val="9"/>
            <color indexed="81"/>
            <rFont val="Tahoma"/>
            <family val="2"/>
          </rPr>
          <t xml:space="preserve">Vul hier het verwachte aantal genomen maatregelen in (N.B. alleen voor activiteiten die leiden tot maatregelen in de woning). Vul bij de i hiernaast in om wat voor maatregelen dit gaat.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<sst xmlns="http://schemas.openxmlformats.org/spreadsheetml/2006/main" count="1641" uniqueCount="380">
  <si>
    <t>Voorblad 'Naam model'</t>
  </si>
  <si>
    <t>Naam 1</t>
  </si>
  <si>
    <t>Rol naam 1</t>
  </si>
  <si>
    <t>e-mail@overmorgen.nl</t>
  </si>
  <si>
    <t>Naam 2</t>
  </si>
  <si>
    <t>Rol naam 2</t>
  </si>
  <si>
    <t>Modelbeschrijving</t>
  </si>
  <si>
    <t xml:space="preserve">Kleurcodering binnen het model                </t>
  </si>
  <si>
    <t>Invoercel</t>
  </si>
  <si>
    <t xml:space="preserve">Invoervelden voor gebruiker (aanpasbaar)                                                                                                                                    </t>
  </si>
  <si>
    <t>Drop-down menu</t>
  </si>
  <si>
    <t xml:space="preserve">Invoer door middel van een drop-down menu in de cel                                                                                                              </t>
  </si>
  <si>
    <t>Berekencel kleur 1</t>
  </si>
  <si>
    <t xml:space="preserve">Berekeningcellen, verschillende kleuren naast elkaar betekent verschillende berekeningen                             </t>
  </si>
  <si>
    <t>Berekencel kleur 2</t>
  </si>
  <si>
    <t>Berekencel kleur 3</t>
  </si>
  <si>
    <t>Verwijscel kleur 1</t>
  </si>
  <si>
    <t xml:space="preserve">Berekeningcellen waarbij data wordt opgehaald (verwezen) uit een andere sheet                                         </t>
  </si>
  <si>
    <t>Verwijscel kleur 2</t>
  </si>
  <si>
    <t>Excel Naam</t>
  </si>
  <si>
    <t xml:space="preserve">Locatie van een gebruikte Excel Naam binnen het model (tekstuele naam gegeven aan een groep cellen)  </t>
  </si>
  <si>
    <t>Uitleg/Commentaar</t>
  </si>
  <si>
    <t xml:space="preserve">Uitleg en commentaar bij formules, berekeningen en voor aannames                                                                     </t>
  </si>
  <si>
    <t xml:space="preserve">Modelinstructies             </t>
  </si>
  <si>
    <t>Overzicht en beschrijving van tabbladen</t>
  </si>
  <si>
    <t>Dashboard</t>
  </si>
  <si>
    <t xml:space="preserve">Uitleg van wat er op de sheet gebeurt                                                                                                                                              </t>
  </si>
  <si>
    <t>Reken_Overzicht</t>
  </si>
  <si>
    <t>Financieel_Overzicht</t>
  </si>
  <si>
    <t>Inv_Volloop</t>
  </si>
  <si>
    <t>Inv_Financieel</t>
  </si>
  <si>
    <t>Inv_Technisch</t>
  </si>
  <si>
    <t>Centraal</t>
  </si>
  <si>
    <t>Versie control</t>
  </si>
  <si>
    <t>Versie</t>
  </si>
  <si>
    <t>Datum</t>
  </si>
  <si>
    <t>Veranderd door</t>
  </si>
  <si>
    <t>Organisatie</t>
  </si>
  <si>
    <t>Veranderingen</t>
  </si>
  <si>
    <t>Maarten Staats</t>
  </si>
  <si>
    <t>Over Morgen</t>
  </si>
  <si>
    <t>Opzet van Excel template (deze rij verwijderen)</t>
  </si>
  <si>
    <t>OM koptekst grijs groot</t>
  </si>
  <si>
    <t>OM koptekst blauw groot</t>
  </si>
  <si>
    <t>OM koptekst grijs middel</t>
  </si>
  <si>
    <t>OM koptekst blauw middel</t>
  </si>
  <si>
    <t>OM koptekst grijs klein</t>
  </si>
  <si>
    <t>OM koptekst blauw klein</t>
  </si>
  <si>
    <t>Tabel_Kop_1</t>
  </si>
  <si>
    <t>Tabel_Kop_2</t>
  </si>
  <si>
    <t>Tabel_Cel</t>
  </si>
  <si>
    <t>Berekening 1</t>
  </si>
  <si>
    <t>Berekening 2</t>
  </si>
  <si>
    <t>Berekening 3</t>
  </si>
  <si>
    <t>Som</t>
  </si>
  <si>
    <t>Invoer</t>
  </si>
  <si>
    <t>Invoer_Lijst</t>
  </si>
  <si>
    <t>Bron</t>
  </si>
  <si>
    <t>Commentaar/uitleg</t>
  </si>
  <si>
    <t>Named range 1</t>
  </si>
  <si>
    <t>Named range 2</t>
  </si>
  <si>
    <t>Accent_1a</t>
  </si>
  <si>
    <t>Accent_1b</t>
  </si>
  <si>
    <t>Accent_1c</t>
  </si>
  <si>
    <t>Accent_2a</t>
  </si>
  <si>
    <t>Accent_2b</t>
  </si>
  <si>
    <t>Accent_2c</t>
  </si>
  <si>
    <t>Accent_3a</t>
  </si>
  <si>
    <t>Accent_3b</t>
  </si>
  <si>
    <t>Accent_3c</t>
  </si>
  <si>
    <t>Format Gemeentelijk Energiebesparingsprogramma</t>
  </si>
  <si>
    <t>Selecteer gemeente</t>
  </si>
  <si>
    <t>Enkhuizen</t>
  </si>
  <si>
    <t>Doeljaar aardgasvrij</t>
  </si>
  <si>
    <t>Vul het jaar in waarin jouw gemeente aardgasvrij wil zijn (standaard = 2050)</t>
  </si>
  <si>
    <t>Lees mij</t>
  </si>
  <si>
    <t>Toelichting en invullen gemeentegegevens</t>
  </si>
  <si>
    <t>Doelstelling en doelgroepen</t>
  </si>
  <si>
    <t>Factsheet labels, doelgroepen en doelstellingen per gemeente</t>
  </si>
  <si>
    <t>Invoerwaarden</t>
  </si>
  <si>
    <t>Invoeren gemeentelijke uurtarieven</t>
  </si>
  <si>
    <t>Uitvoeringsprogramma</t>
  </si>
  <si>
    <t>Overzicht en omschrijving van activiteiten, kosten en baten</t>
  </si>
  <si>
    <t>Begroting</t>
  </si>
  <si>
    <t>Kosten, baten, netto resultaat</t>
  </si>
  <si>
    <t>Datatabel</t>
  </si>
  <si>
    <t>Databronnen</t>
  </si>
  <si>
    <t>Toelichting</t>
  </si>
  <si>
    <t>Inleiding</t>
  </si>
  <si>
    <t>Instructie</t>
  </si>
  <si>
    <t>Factsheet doelstellingen en doelgroepen energiebesparing</t>
  </si>
  <si>
    <t>Kerncijfers gemeente</t>
  </si>
  <si>
    <t>Toelichting Nationaal Isolatieprogramma</t>
  </si>
  <si>
    <t>Totale woningvoorraad</t>
  </si>
  <si>
    <t>Eigendom en woningtype</t>
  </si>
  <si>
    <t>EGW*</t>
  </si>
  <si>
    <t>MGW*</t>
  </si>
  <si>
    <t>Totaal</t>
  </si>
  <si>
    <t>Corporatiebezit</t>
  </si>
  <si>
    <t>Overig bezit**</t>
  </si>
  <si>
    <t>* Eengezinswoning, meergezinswoning</t>
  </si>
  <si>
    <t>** Dit is particulier bezit, zowel koop als huur</t>
  </si>
  <si>
    <t>Energielabels** naar eigendom</t>
  </si>
  <si>
    <t>Corporatie</t>
  </si>
  <si>
    <t>Overig</t>
  </si>
  <si>
    <t>A(+)</t>
  </si>
  <si>
    <t>B</t>
  </si>
  <si>
    <t>C</t>
  </si>
  <si>
    <t>D</t>
  </si>
  <si>
    <t>Doelstelling doelgroep DEFG-labels (lokale aanpak)</t>
  </si>
  <si>
    <t>E</t>
  </si>
  <si>
    <t>F</t>
  </si>
  <si>
    <t>G</t>
  </si>
  <si>
    <t>Onbekend</t>
  </si>
  <si>
    <t xml:space="preserve">Doelgroep energiearmoede </t>
  </si>
  <si>
    <t>Doelstelling vanuit het einddoel geredeneerd</t>
  </si>
  <si>
    <t>Te isoleren EGW*</t>
  </si>
  <si>
    <t>Te isoleren MGW*</t>
  </si>
  <si>
    <t>In stappen (EGW)**</t>
  </si>
  <si>
    <t>In stappen (MGW)**</t>
  </si>
  <si>
    <t>Huishoudens met energiearmoede (TNO 2021)</t>
  </si>
  <si>
    <t>Stappen EGW/jaar</t>
  </si>
  <si>
    <t>Totaal ontvangen SPUKs energiearmoede 2022</t>
  </si>
  <si>
    <t>Stappen MGW/jaar</t>
  </si>
  <si>
    <t xml:space="preserve">Doelgroep hybride warmtepomp </t>
  </si>
  <si>
    <t>Doelstelling vanuit de NIP-regeling geredeneerd</t>
  </si>
  <si>
    <t>DEFG woningen</t>
  </si>
  <si>
    <t>Aantal EGW</t>
  </si>
  <si>
    <t>Aantal MGW</t>
  </si>
  <si>
    <t>NIP-regeling</t>
  </si>
  <si>
    <t>Woningen in verdeelsleutel*</t>
  </si>
  <si>
    <t>Maximaal bedrag NIP-regeling</t>
  </si>
  <si>
    <t>Eengezinswoningen label D of beter</t>
  </si>
  <si>
    <t>Energielabels** naar eigendom en bouwperiode</t>
  </si>
  <si>
    <t>&lt;1920</t>
  </si>
  <si>
    <t>1920-1976</t>
  </si>
  <si>
    <t>≥1976</t>
  </si>
  <si>
    <t>Jaartal onbekend</t>
  </si>
  <si>
    <t>A (+)</t>
  </si>
  <si>
    <t>Arbeidskosten</t>
  </si>
  <si>
    <t>Netto productieve uren per fte per jaar</t>
  </si>
  <si>
    <t>Bron: Handleiding Overheidstarieven 2021</t>
  </si>
  <si>
    <t>Schaal</t>
  </si>
  <si>
    <t>HOT 2021 incl. overhead</t>
  </si>
  <si>
    <t>Managementopslag</t>
  </si>
  <si>
    <t>Coördinatieverlies</t>
  </si>
  <si>
    <t>Ondersteun. middelen</t>
  </si>
  <si>
    <t>Per FTE</t>
  </si>
  <si>
    <t>Per uur</t>
  </si>
  <si>
    <t>Schaal 7 (ondersteuner)</t>
  </si>
  <si>
    <t>Schaal 8</t>
  </si>
  <si>
    <t>Schaal 9 (participatie, communicatie, omgevingsman.)</t>
  </si>
  <si>
    <t>Schaal 10</t>
  </si>
  <si>
    <t>Schaal 11 (projectleider, inhoudelijk expert)</t>
  </si>
  <si>
    <t>Schaal 12</t>
  </si>
  <si>
    <t>Vrijwilligersvergoeding (maximum Belastingdienst)</t>
  </si>
  <si>
    <t/>
  </si>
  <si>
    <t>Uitvoeringsprogramma 2023-2026</t>
  </si>
  <si>
    <t xml:space="preserve">N.B. Niet alle gemeenten berekenen interne uren door. Je kunt deze kolommen verbergen met de (-) hierboven. </t>
  </si>
  <si>
    <t>Invullen van onderstaande planning is optioneel.</t>
  </si>
  <si>
    <t>1 -</t>
  </si>
  <si>
    <t>Ondersteunende activiteiten</t>
  </si>
  <si>
    <t>Beschrijving en effect</t>
  </si>
  <si>
    <t xml:space="preserve">Kosten en capaciteit </t>
  </si>
  <si>
    <t>Baten</t>
  </si>
  <si>
    <t>Planning</t>
  </si>
  <si>
    <t>N.B. vul hier het aantal uren inzet in. Pas in tabblad Invoerwaarden de tarieven aan voor jouw gemeente indien van toepassing.</t>
  </si>
  <si>
    <t>Geef aan of een activitiet doorlopend is, eenmalig of cyclisch, en in welk seizoen het plaatsvindt (blauw = winter, rood = zomer)</t>
  </si>
  <si>
    <t>Nr.</t>
  </si>
  <si>
    <t>Activiteit</t>
  </si>
  <si>
    <t>i</t>
  </si>
  <si>
    <t>Bereik</t>
  </si>
  <si>
    <t>Conversie</t>
  </si>
  <si>
    <t>Vrijw.</t>
  </si>
  <si>
    <t>S7</t>
  </si>
  <si>
    <t>S8</t>
  </si>
  <si>
    <t>S9</t>
  </si>
  <si>
    <t>S10</t>
  </si>
  <si>
    <t>S11</t>
  </si>
  <si>
    <t>S12</t>
  </si>
  <si>
    <t>Arbeid</t>
  </si>
  <si>
    <t>Out-of-pocket</t>
  </si>
  <si>
    <t>Regelingen</t>
  </si>
  <si>
    <t>SPUK E-armoede</t>
  </si>
  <si>
    <t>Lokale Aanpak NIP</t>
  </si>
  <si>
    <t>REP provincie</t>
  </si>
  <si>
    <t xml:space="preserve">Overig </t>
  </si>
  <si>
    <t>'22 - Q4</t>
  </si>
  <si>
    <t>'23 - Q1</t>
  </si>
  <si>
    <t>'23 - Q2</t>
  </si>
  <si>
    <t>'23 - Q3</t>
  </si>
  <si>
    <t>'23 - Q4</t>
  </si>
  <si>
    <t>'24 - Q1</t>
  </si>
  <si>
    <t>'24 - Q2</t>
  </si>
  <si>
    <t>'24 - Q3</t>
  </si>
  <si>
    <t>'24 - Q4</t>
  </si>
  <si>
    <t>1a</t>
  </si>
  <si>
    <t>Voorbeeld: Programmasturing</t>
  </si>
  <si>
    <t>Algemeen programmamanagement en ondersteuning</t>
  </si>
  <si>
    <t xml:space="preserve">N.B bereik en conversie is voor de meeste ondersteunende activiteiten niet van toepassing. </t>
  </si>
  <si>
    <t xml:space="preserve"> </t>
  </si>
  <si>
    <t>1b</t>
  </si>
  <si>
    <t>Voorbeeld: Inzet digtaal Energieloket</t>
  </si>
  <si>
    <t>Continueren bestaand digitaalenergieloket</t>
  </si>
  <si>
    <t>1c</t>
  </si>
  <si>
    <t>Voorbeeld: opstellen gemeentelijke regelingen</t>
  </si>
  <si>
    <t>Uitwerken en opzetten van gemeentelijke regelingen. O.a. uitgifte, audit, interne capaciteit</t>
  </si>
  <si>
    <t>1d</t>
  </si>
  <si>
    <t xml:space="preserve">Voorbeeld: programmamonitoring </t>
  </si>
  <si>
    <t>Doorlopende capaciteit voor monitoring van het programma, evt. opzetten dashboarding, sturen op tussendoelstellingen</t>
  </si>
  <si>
    <t>1e</t>
  </si>
  <si>
    <t>Voorbeeld: gemeentebrede campagne energiebesparing alle inwoners/doelgroepen</t>
  </si>
  <si>
    <t>Drukwerk, social media, persberichten, interviews, lokale pers etc. NIET gericht op specifieke activiteiten onder andere programmalijnen</t>
  </si>
  <si>
    <t>Totalen</t>
  </si>
  <si>
    <t>Klik op het + icoon links voor meer rijen om activiteiten in te vullen</t>
  </si>
  <si>
    <t>Voorbeeld: gemeentebrede campagne energiebesparing alle inwoners/doelgroepen.</t>
  </si>
  <si>
    <t>Klik op het + icoon links om meer jaren toe te voegen</t>
  </si>
  <si>
    <t>2 -</t>
  </si>
  <si>
    <t>Lokale Aanpak: activiteiten gericht op koopwoningen met slechte labels (D t/m G)</t>
  </si>
  <si>
    <t>Kosten en capaciteit</t>
  </si>
  <si>
    <r>
      <t xml:space="preserve">Let op: voor de Lokale Aanpak geldt als richtlijn </t>
    </r>
    <r>
      <rPr>
        <sz val="10"/>
        <color theme="7" tint="-0.249977111117893"/>
        <rFont val="Calibri"/>
        <family val="2"/>
      </rPr>
      <t>≥</t>
    </r>
    <r>
      <rPr>
        <i/>
        <sz val="10"/>
        <color theme="7" tint="-0.249977111117893"/>
        <rFont val="Calibri"/>
        <family val="2"/>
        <scheme val="minor"/>
      </rPr>
      <t xml:space="preserve">70% besteding aan isolatiemaatregelen, 20% voor ondersteuning/ontzorging en 10% proceskosten </t>
    </r>
  </si>
  <si>
    <t>2a</t>
  </si>
  <si>
    <t>Voorbeeld: inzet NIP vouchers</t>
  </si>
  <si>
    <r>
      <t xml:space="preserve">Inzet van NIP-vouchers, 1000 euro per woning </t>
    </r>
    <r>
      <rPr>
        <i/>
        <sz val="10"/>
        <color theme="7" tint="-0.249977111117893"/>
        <rFont val="Calibri"/>
        <family val="2"/>
        <scheme val="minor"/>
      </rPr>
      <t>(valt onder 70% voor isolatiemaatregelen)</t>
    </r>
  </si>
  <si>
    <t>Voorbeeld: Bouwdelen geïsoleerd</t>
  </si>
  <si>
    <t>2b</t>
  </si>
  <si>
    <t>Voorbeeld: collectieve inkoop- en adviesactie isolatie</t>
  </si>
  <si>
    <r>
      <t xml:space="preserve">Collectieve inkoop spouwmuurisolatie via uitvoeringspartner. Regeling staat voor alle inwoners open, communicatie is doelgroepgericht. </t>
    </r>
    <r>
      <rPr>
        <i/>
        <sz val="10"/>
        <color theme="7" tint="-0.249977111117893"/>
        <rFont val="Calibri"/>
        <family val="2"/>
        <scheme val="minor"/>
      </rPr>
      <t>(valt onder 70% voor isolatiemaatregelen)</t>
    </r>
  </si>
  <si>
    <t>Voorbeeld: Spouwmuren geïsoleerd</t>
  </si>
  <si>
    <t>2c</t>
  </si>
  <si>
    <t>Voorbeeld: inzet energiecoaches</t>
  </si>
  <si>
    <r>
      <t>Inzet van energiecoaches</t>
    </r>
    <r>
      <rPr>
        <i/>
        <sz val="10"/>
        <color theme="7" tint="-0.249977111117893"/>
        <rFont val="Calibri"/>
        <family val="2"/>
        <scheme val="minor"/>
      </rPr>
      <t xml:space="preserve"> (valt onder 20% voor ondersteuning/ontzorging)</t>
    </r>
  </si>
  <si>
    <t>3 -</t>
  </si>
  <si>
    <t>Aanpak voor huishoudens met (risico op) energiearmoede</t>
  </si>
  <si>
    <t>3a</t>
  </si>
  <si>
    <t>Voorbeeld: Inzet energieklussers / fixbrigade</t>
  </si>
  <si>
    <t>Inzet van een X-aantal energieklussers</t>
  </si>
  <si>
    <t>Voorbeeld: kleine maatregelen toegepast</t>
  </si>
  <si>
    <t>3b</t>
  </si>
  <si>
    <t>Voorbeeld: Witgoedregeling energiezuinig witgoed</t>
  </si>
  <si>
    <t>Voucher van 250 euro voor energiezuinig witgoed, maximum van 100 vouchers</t>
  </si>
  <si>
    <t>Voorbeeld: energiezuinige witgoedapparaten aangeschaft via voucher</t>
  </si>
  <si>
    <t xml:space="preserve">4 - </t>
  </si>
  <si>
    <t>Benoem vanaf hier overige doelgroepen</t>
  </si>
  <si>
    <t>Klik op het + icoon links om een extra doelgroep toe te voegen</t>
  </si>
  <si>
    <t xml:space="preserve">5 - </t>
  </si>
  <si>
    <t>Energiearmoede</t>
  </si>
  <si>
    <t>Lokale Aanpak</t>
  </si>
  <si>
    <t>Klik op het + icoon om een extra jaartal toe te voegen</t>
  </si>
  <si>
    <t xml:space="preserve">Klik op het + icoon links om een extra programmalijn toe te voegen </t>
  </si>
  <si>
    <t>Baten en lasten</t>
  </si>
  <si>
    <t>Onderdeel</t>
  </si>
  <si>
    <t>Restant SPUK energiearmoede 2022-2024</t>
  </si>
  <si>
    <t>Dit bedrag moet eind 2024 uitgegeven zijn. Dit bedrag nog verminderen met reeds uitgegeven gelden.</t>
  </si>
  <si>
    <t>Dit bedrag moet in mei 2024 uitgegeven zijn. Dit bedrag nog verminderen met reeds uitgegeven gelden.</t>
  </si>
  <si>
    <t>Dit bedrag moet in mei 2023 uitgegeven zijn. Dit bedrag nog verminderen met reeds uitgegeven gelden.</t>
  </si>
  <si>
    <t>SPUK Lokale Aanpak NIP</t>
  </si>
  <si>
    <t>SPUK Lokale Aanpak</t>
  </si>
  <si>
    <t>REP Provincie</t>
  </si>
  <si>
    <t xml:space="preserve">Andere gemeentelijke budgetten </t>
  </si>
  <si>
    <t>Subtotaal</t>
  </si>
  <si>
    <t>Lasten per Programmalijn</t>
  </si>
  <si>
    <t>Out of Pocket</t>
  </si>
  <si>
    <t>Totaal lasten</t>
  </si>
  <si>
    <t>Programmalijn</t>
  </si>
  <si>
    <t>Netto B&amp;L</t>
  </si>
  <si>
    <t>Overig bezit (particulier koop en huur)</t>
  </si>
  <si>
    <t>Woningcorporatiebezit</t>
  </si>
  <si>
    <t>Eengezinswoning</t>
  </si>
  <si>
    <t>Meergezinswoning</t>
  </si>
  <si>
    <t>Gemeente</t>
  </si>
  <si>
    <t>A</t>
  </si>
  <si>
    <t>Totaal Overig, EGW</t>
  </si>
  <si>
    <t>Totaal Overig, MGW</t>
  </si>
  <si>
    <t>Totaal Overig</t>
  </si>
  <si>
    <t>Totaal woningcorporatie, EGW</t>
  </si>
  <si>
    <t>Totaal woningcorporatie, MGW</t>
  </si>
  <si>
    <t>Totaal woningcorporatie</t>
  </si>
  <si>
    <t>Totaal EGW ABCD particulier</t>
  </si>
  <si>
    <t>Totaal particulier DEFG label EGW</t>
  </si>
  <si>
    <t xml:space="preserve">Totaal particulier DEFG label MGW </t>
  </si>
  <si>
    <t>Totaal woningcorporatie DEFG label EGW</t>
  </si>
  <si>
    <t>Totaal woningcorporatie DEFG label MGW</t>
  </si>
  <si>
    <t>Totaal DEFG particulier</t>
  </si>
  <si>
    <t>Totaal EGW ABCD woningcorporatie</t>
  </si>
  <si>
    <t>Totaal DEFG woningcorporatie</t>
  </si>
  <si>
    <t>Totaal te isoleren EGW particulier</t>
  </si>
  <si>
    <t>Totaal te isoleren MGW particulier</t>
  </si>
  <si>
    <t>Totaal te isoleren EGW woningcorporatie</t>
  </si>
  <si>
    <t>Totaal te isoleren MGW woningcorporatie</t>
  </si>
  <si>
    <t>Geïsoleerd oppervlak in m2 met ISDE subsidie 2021</t>
  </si>
  <si>
    <t>Totaal EGW</t>
  </si>
  <si>
    <t>Totaal MGW</t>
  </si>
  <si>
    <t>Totaal panden met daarin MGW</t>
  </si>
  <si>
    <t>MGW/pand</t>
  </si>
  <si>
    <t>Aantal woningen van 2019 en recenter</t>
  </si>
  <si>
    <t>Totaal woningen</t>
  </si>
  <si>
    <t>SPUK januari 2022</t>
  </si>
  <si>
    <t>SPUK juli 2022 (deel lokale aanpak)</t>
  </si>
  <si>
    <t>SPUK juli 2022 (deel energiearmoede)</t>
  </si>
  <si>
    <t>Totaal SPUKs energiearmoede 2022</t>
  </si>
  <si>
    <t>Aantal woningen in verdeelsleutel 2023</t>
  </si>
  <si>
    <t>Bedrag dat maximaal wordt toegekend voor 2023</t>
  </si>
  <si>
    <t>Aantal woningen in verdeelsleutel 2024</t>
  </si>
  <si>
    <t>Bedrag dat maximaal wordt toegekend voor 2024</t>
  </si>
  <si>
    <t>Huishoudens met energiearmoede volgens TNO (2021)</t>
  </si>
  <si>
    <t>Aalsmeer</t>
  </si>
  <si>
    <t>Alkmaar</t>
  </si>
  <si>
    <t>Amstelveen</t>
  </si>
  <si>
    <t>Amsterdam</t>
  </si>
  <si>
    <t>Bergen (NH.)</t>
  </si>
  <si>
    <t>Beverwijk</t>
  </si>
  <si>
    <t>Blaricum</t>
  </si>
  <si>
    <t>Bloemendaal</t>
  </si>
  <si>
    <t>Castricum</t>
  </si>
  <si>
    <t>Den Helder</t>
  </si>
  <si>
    <t>Diemen</t>
  </si>
  <si>
    <t>Dijk en Waard</t>
  </si>
  <si>
    <t>Drechterland</t>
  </si>
  <si>
    <t>Edam-Volendam</t>
  </si>
  <si>
    <t>Gooise Meren</t>
  </si>
  <si>
    <t>Haarlem</t>
  </si>
  <si>
    <t>Haarlemmermeer</t>
  </si>
  <si>
    <t>Heemskerk</t>
  </si>
  <si>
    <t>Heemstede</t>
  </si>
  <si>
    <t>Heiloo</t>
  </si>
  <si>
    <t>Hilversum</t>
  </si>
  <si>
    <t>Hollands Kroon</t>
  </si>
  <si>
    <t>Hoorn</t>
  </si>
  <si>
    <t>Huizen</t>
  </si>
  <si>
    <t>Koggenland</t>
  </si>
  <si>
    <t>Landsmeer</t>
  </si>
  <si>
    <t>Laren</t>
  </si>
  <si>
    <t>Medemblik</t>
  </si>
  <si>
    <t>Oostzaan</t>
  </si>
  <si>
    <t>Opmeer</t>
  </si>
  <si>
    <t>Ouder-Amstel</t>
  </si>
  <si>
    <t>Purmerend</t>
  </si>
  <si>
    <t>Schagen</t>
  </si>
  <si>
    <t>Stede Broec</t>
  </si>
  <si>
    <t>Texel</t>
  </si>
  <si>
    <t>Uitgeest</t>
  </si>
  <si>
    <t>Uithoorn</t>
  </si>
  <si>
    <t>Velsen</t>
  </si>
  <si>
    <t>Waterland</t>
  </si>
  <si>
    <t>Weesp</t>
  </si>
  <si>
    <t>Wijdemeren</t>
  </si>
  <si>
    <t>Wormerland</t>
  </si>
  <si>
    <t>Zaanstad</t>
  </si>
  <si>
    <t>Zandvoort</t>
  </si>
  <si>
    <t>Bronnen</t>
  </si>
  <si>
    <t>gebruikt voor kolommen</t>
  </si>
  <si>
    <t>Basisregistratie Adressen en Gebouwen (2022)</t>
  </si>
  <si>
    <t>EP-Online (2022)</t>
  </si>
  <si>
    <t>TNO (2021)</t>
  </si>
  <si>
    <t>Woningcorporatie</t>
  </si>
  <si>
    <t>onbekend jaar</t>
  </si>
  <si>
    <t>Gemeenten</t>
  </si>
  <si>
    <t>Totaal onbekend jaar</t>
  </si>
  <si>
    <t>Totaal &lt;1920</t>
  </si>
  <si>
    <t>Totaal 1920-1976</t>
  </si>
  <si>
    <t>Totaal ≥1976</t>
  </si>
  <si>
    <t>Totaal overig bezit</t>
  </si>
  <si>
    <t xml:space="preserve">Totaal jaartal onbekend </t>
  </si>
  <si>
    <t>Totaal Woningcorporatie</t>
  </si>
  <si>
    <t>Eindtotaal</t>
  </si>
  <si>
    <t>Frida Boone</t>
  </si>
  <si>
    <t>Toevoegen data tabel + data tabel voor bouwperiodes, toevoegen van doelstelling voor 2030</t>
  </si>
  <si>
    <t>Datatabel bouwperiodes</t>
  </si>
  <si>
    <t>t/m 2030</t>
  </si>
  <si>
    <t>Stappen EGW/jaar***</t>
  </si>
  <si>
    <t>Stappen MGW/jaar***</t>
  </si>
  <si>
    <t>BH t/m BO</t>
  </si>
  <si>
    <t>BP</t>
  </si>
  <si>
    <t>A t/m AZ , BB t/m BG</t>
  </si>
  <si>
    <t>A t/m AZ</t>
  </si>
  <si>
    <t>BA</t>
  </si>
  <si>
    <t>Klimaatmonitor (2022)</t>
  </si>
  <si>
    <t xml:space="preserve">CBS, RVO (2022) </t>
  </si>
  <si>
    <t>C t/m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</si>
</sst>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0.0"/>
    <numFmt numFmtId="167" formatCode="_ &quot;€&quot;\ * #,##0_ ;_ &quot;€&quot;\ * \-#,##0_ ;_ &quot;€&quot;\ * &quot;-&quot;??_ ;_ @_ "/>
    <numFmt numFmtId="168" formatCode="_ * #,##0_ ;_ * \-#,##0_ ;_ * &quot;-&quot;??_ ;_ @_ "/>
    <numFmt numFmtId="169" formatCode="_ [$€-413]\ * #,##0_ ;_ [$€-413]\ * \-#,##0_ ;_ [$€-413]\ * &quot;-&quot;??_ ;_ @_ "/>
    <numFmt numFmtId="170" formatCode="\~\ #,##0_ ;_ * \-#,##0_ ;_ * &quot;-&quot;??_ ;_ @_ "/>
    <numFmt numFmtId="171" formatCode="&quot;€&quot;\ #,##0"/>
    <numFmt numFmtId="172" formatCode="0.0%"/>
  </numFmts>
  <fonts count="53" x14ac:knownFonts="1">
    <font>
      <sz val="11"/>
      <color theme="1"/>
      <name val="Calibri"/>
      <family val="2"/>
      <scheme val="minor"/>
    </font>
    <font>
      <sz val="11"/>
      <color theme="1"/>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10"/>
      <color theme="1"/>
      <name val="Calibri"/>
      <family val="2"/>
      <scheme val="minor"/>
    </font>
    <font>
      <b/>
      <sz val="10"/>
      <name val="Calibri"/>
      <family val="2"/>
      <scheme val="minor"/>
    </font>
    <font>
      <sz val="10"/>
      <name val="Calibri"/>
      <family val="2"/>
      <scheme val="minor"/>
    </font>
    <font>
      <sz val="10"/>
      <color theme="1"/>
      <name val="Calibri"/>
      <family val="2"/>
      <scheme val="minor"/>
    </font>
    <font>
      <sz val="10"/>
      <color theme="0"/>
      <name val="Calibri"/>
      <family val="2"/>
      <scheme val="minor"/>
    </font>
    <font>
      <i/>
      <sz val="10"/>
      <color rgb="FF35BDB2"/>
      <name val="Calibri"/>
      <family val="2"/>
      <scheme val="minor"/>
    </font>
    <font>
      <i/>
      <sz val="10"/>
      <color rgb="FF888B8D"/>
      <name val="Calibri"/>
      <family val="2"/>
      <scheme val="minor"/>
    </font>
    <font>
      <sz val="8"/>
      <name val="Calibri"/>
      <family val="2"/>
      <scheme val="minor"/>
    </font>
    <font>
      <sz val="11"/>
      <color theme="0"/>
      <name val="Calibri"/>
      <family val="2"/>
      <scheme val="minor"/>
    </font>
    <font>
      <i/>
      <sz val="10"/>
      <color theme="1"/>
      <name val="Calibri"/>
      <family val="2"/>
      <scheme val="minor"/>
    </font>
    <font>
      <sz val="1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i/>
      <sz val="10"/>
      <color theme="3"/>
      <name val="Calibri"/>
      <family val="2"/>
      <scheme val="minor"/>
    </font>
    <font>
      <u/>
      <sz val="11"/>
      <color theme="10"/>
      <name val="Calibri"/>
      <family val="2"/>
      <scheme val="minor"/>
    </font>
    <font>
      <sz val="8"/>
      <color theme="1"/>
      <name val="Calibri"/>
      <family val="2"/>
      <scheme val="minor"/>
    </font>
    <font>
      <i/>
      <sz val="10"/>
      <name val="Calibri"/>
      <family val="2"/>
      <scheme val="minor"/>
    </font>
    <font>
      <i/>
      <sz val="10"/>
      <color rgb="FFFF0000"/>
      <name val="Calibri"/>
      <family val="2"/>
      <scheme val="minor"/>
    </font>
    <font>
      <b/>
      <sz val="11"/>
      <color theme="1"/>
      <name val="Calibri"/>
      <family val="2"/>
      <scheme val="minor"/>
    </font>
    <font>
      <i/>
      <sz val="9"/>
      <name val="Calibri"/>
      <family val="2"/>
      <scheme val="minor"/>
    </font>
    <font>
      <b/>
      <i/>
      <sz val="10"/>
      <name val="Calibri"/>
      <family val="2"/>
      <scheme val="minor"/>
    </font>
    <font>
      <b/>
      <i/>
      <sz val="10"/>
      <color theme="1"/>
      <name val="Calibri"/>
      <family val="2"/>
      <scheme val="minor"/>
    </font>
    <font>
      <sz val="10"/>
      <name val="Calibri"/>
      <family val="2"/>
    </font>
    <font>
      <sz val="10"/>
      <color rgb="FF212721"/>
      <name val="Calibri"/>
      <family val="2"/>
    </font>
    <font>
      <b/>
      <sz val="9"/>
      <color indexed="81"/>
      <name val="Tahoma"/>
      <family val="2"/>
    </font>
    <font>
      <i/>
      <sz val="11"/>
      <color theme="1"/>
      <name val="Calibri"/>
      <family val="2"/>
      <scheme val="minor"/>
    </font>
    <font>
      <b/>
      <sz val="11"/>
      <name val="Calibri"/>
      <family val="2"/>
      <scheme val="minor"/>
    </font>
    <font>
      <sz val="9"/>
      <color indexed="81"/>
      <name val="Tahoma"/>
      <family val="2"/>
    </font>
    <font>
      <i/>
      <sz val="10"/>
      <color theme="6"/>
      <name val="Calibri"/>
      <family val="2"/>
      <scheme val="minor"/>
    </font>
    <font>
      <i/>
      <sz val="10"/>
      <color theme="7" tint="-0.249977111117893"/>
      <name val="Calibri"/>
      <family val="2"/>
      <scheme val="minor"/>
    </font>
    <font>
      <b/>
      <sz val="12"/>
      <color theme="1"/>
      <name val="Calibri"/>
      <family val="2"/>
      <scheme val="minor"/>
    </font>
    <font>
      <i/>
      <sz val="11"/>
      <color theme="2" tint="-0.249977111117893"/>
      <name val="Calibri"/>
      <family val="2"/>
      <scheme val="minor"/>
    </font>
    <font>
      <i/>
      <sz val="11"/>
      <color rgb="FF767171"/>
      <name val="Calibri"/>
      <family val="2"/>
      <scheme val="minor"/>
    </font>
    <font>
      <sz val="10"/>
      <color theme="7" tint="-0.249977111117893"/>
      <name val="Calibri"/>
      <family val="2"/>
    </font>
    <font>
      <b/>
      <i/>
      <sz val="14"/>
      <color theme="1"/>
      <name val="Calibri"/>
      <family val="2"/>
      <scheme val="minor"/>
    </font>
    <font>
      <sz val="14"/>
      <color theme="1"/>
      <name val="Calibri"/>
      <family val="2"/>
      <scheme val="minor"/>
    </font>
    <font>
      <i/>
      <sz val="14"/>
      <color theme="1"/>
      <name val="Calibri"/>
      <family val="2"/>
      <scheme val="minor"/>
    </font>
    <font>
      <b/>
      <sz val="10"/>
      <color theme="0"/>
      <name val="Calibri"/>
      <family val="2"/>
      <scheme val="minor"/>
    </font>
    <font>
      <b/>
      <sz val="9"/>
      <color theme="1"/>
      <name val="Calibri"/>
      <family val="2"/>
      <scheme val="minor"/>
    </font>
    <font>
      <sz val="9"/>
      <name val="Calibri"/>
      <family val="2"/>
      <scheme val="minor"/>
    </font>
    <font>
      <b/>
      <sz val="9"/>
      <name val="Calibri"/>
      <family val="2"/>
      <scheme val="minor"/>
    </font>
    <font>
      <sz val="9"/>
      <color theme="1"/>
      <name val="Calibri"/>
      <family val="2"/>
      <scheme val="minor"/>
    </font>
    <font>
      <b/>
      <i/>
      <sz val="11"/>
      <color theme="1"/>
      <name val="Calibri"/>
      <family val="2"/>
      <scheme val="minor"/>
    </font>
    <font>
      <i/>
      <sz val="8"/>
      <color rgb="FF888B8D"/>
      <name val="Calibri"/>
      <family val="2"/>
      <scheme val="minor"/>
    </font>
  </fonts>
  <fills count="70">
    <fill>
      <patternFill patternType="none"/>
    </fill>
    <fill>
      <patternFill patternType="gray125"/>
    </fill>
    <fill>
      <patternFill patternType="solid">
        <fgColor rgb="FF888B8D"/>
        <bgColor indexed="64"/>
      </patternFill>
    </fill>
    <fill>
      <patternFill patternType="solid">
        <fgColor rgb="FFD9D9D6"/>
        <bgColor indexed="64"/>
      </patternFill>
    </fill>
    <fill>
      <patternFill patternType="solid">
        <fgColor rgb="FFF5DE8F"/>
        <bgColor indexed="64"/>
      </patternFill>
    </fill>
    <fill>
      <patternFill patternType="solid">
        <fgColor rgb="FFEEC847"/>
        <bgColor indexed="64"/>
      </patternFill>
    </fill>
    <fill>
      <patternFill patternType="solid">
        <fgColor theme="5" tint="0.79998168889431442"/>
        <bgColor indexed="64"/>
      </patternFill>
    </fill>
    <fill>
      <patternFill patternType="solid">
        <fgColor theme="5" tint="0.59996337778862885"/>
        <bgColor indexed="64"/>
      </patternFill>
    </fill>
    <fill>
      <patternFill patternType="solid">
        <fgColor theme="5" tint="0.39994506668294322"/>
        <bgColor indexed="64"/>
      </patternFill>
    </fill>
    <fill>
      <patternFill patternType="solid">
        <fgColor theme="7" tint="0.79998168889431442"/>
        <bgColor indexed="64"/>
      </patternFill>
    </fill>
    <fill>
      <patternFill patternType="solid">
        <fgColor theme="7" tint="0.59996337778862885"/>
        <bgColor indexed="64"/>
      </patternFill>
    </fill>
    <fill>
      <patternFill patternType="solid">
        <fgColor theme="7" tint="0.39994506668294322"/>
        <bgColor indexed="64"/>
      </patternFill>
    </fill>
    <fill>
      <patternFill patternType="solid">
        <fgColor theme="6"/>
        <bgColor indexed="64"/>
      </patternFill>
    </fill>
    <fill>
      <patternFill patternType="solid">
        <fgColor theme="7"/>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7" tint="-0.24994659260841701"/>
        <bgColor indexed="64"/>
      </patternFill>
    </fill>
    <fill>
      <patternFill patternType="solid">
        <fgColor theme="3"/>
        <bgColor indexed="64"/>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theme="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2" tint="-0.499984740745262"/>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
      <patternFill patternType="solid">
        <fgColor theme="8"/>
      </patternFill>
    </fill>
    <fill>
      <patternFill patternType="solid">
        <fgColor theme="3" tint="0.79998168889431442"/>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8"/>
        <bgColor indexed="64"/>
      </patternFill>
    </fill>
    <fill>
      <patternFill patternType="solid">
        <fgColor theme="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DC94D"/>
        <bgColor indexed="64"/>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rgb="FFC0D45C"/>
        <bgColor indexed="64"/>
      </patternFill>
    </fill>
    <fill>
      <patternFill patternType="solid">
        <fgColor theme="2" tint="-9.9948118533890809E-2"/>
        <bgColor indexed="64"/>
      </patternFill>
    </fill>
    <fill>
      <patternFill patternType="solid">
        <fgColor theme="1" tint="0.89999084444715716"/>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93AA1E"/>
        <bgColor indexed="64"/>
      </patternFill>
    </fill>
    <fill>
      <patternFill patternType="solid">
        <fgColor rgb="FFE2EFDA"/>
        <bgColor rgb="FF000000"/>
      </patternFill>
    </fill>
    <fill>
      <patternFill patternType="solid">
        <fgColor theme="8" tint="0.59999389629810485"/>
        <bgColor indexed="64"/>
      </patternFill>
    </fill>
    <fill>
      <patternFill patternType="solid">
        <fgColor rgb="FFFEDD8A"/>
        <bgColor indexed="64"/>
      </patternFill>
    </fill>
    <fill>
      <patternFill patternType="solid">
        <fgColor rgb="FFFEE9B4"/>
        <bgColor indexed="64"/>
      </patternFill>
    </fill>
    <fill>
      <patternFill patternType="solid">
        <fgColor rgb="FFFEF4DA"/>
        <bgColor indexed="64"/>
      </patternFill>
    </fill>
    <fill>
      <patternFill patternType="solid">
        <fgColor theme="6" tint="-0.249977111117893"/>
        <bgColor indexed="64"/>
      </patternFill>
    </fill>
    <fill>
      <patternFill patternType="solid">
        <fgColor theme="3" tint="-0.249977111117893"/>
        <bgColor indexed="64"/>
      </patternFill>
    </fill>
    <fill>
      <patternFill patternType="solid">
        <fgColor theme="8" tint="-0.499984740745262"/>
        <bgColor indexed="64"/>
      </patternFill>
    </fill>
    <fill>
      <patternFill patternType="solid">
        <fgColor theme="0" tint="-0.14999847407452621"/>
        <bgColor indexed="64"/>
      </patternFill>
    </fill>
  </fills>
  <borders count="37">
    <border>
      <left/>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style="hair">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3"/>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thick">
        <color theme="3"/>
      </top>
      <bottom style="hair">
        <color auto="1"/>
      </bottom>
      <diagonal/>
    </border>
    <border>
      <left/>
      <right style="hair">
        <color auto="1"/>
      </right>
      <top style="thick">
        <color theme="3"/>
      </top>
      <bottom style="hair">
        <color auto="1"/>
      </bottom>
      <diagonal/>
    </border>
    <border>
      <left style="hair">
        <color auto="1"/>
      </left>
      <right/>
      <top style="thick">
        <color theme="3"/>
      </top>
      <bottom style="medium">
        <color auto="1"/>
      </bottom>
      <diagonal/>
    </border>
    <border>
      <left/>
      <right/>
      <top style="thick">
        <color theme="3"/>
      </top>
      <bottom style="medium">
        <color auto="1"/>
      </bottom>
      <diagonal/>
    </border>
    <border>
      <left/>
      <right style="hair">
        <color auto="1"/>
      </right>
      <top style="thick">
        <color theme="3"/>
      </top>
      <bottom style="medium">
        <color auto="1"/>
      </bottom>
      <diagonal/>
    </border>
    <border>
      <left/>
      <right/>
      <top style="thick">
        <color theme="3"/>
      </top>
      <bottom style="hair">
        <color auto="1"/>
      </bottom>
      <diagonal/>
    </border>
    <border>
      <left style="hair">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hair">
        <color auto="1"/>
      </right>
      <top style="hair">
        <color auto="1"/>
      </top>
      <bottom/>
      <diagonal/>
    </border>
    <border>
      <left/>
      <right style="thin">
        <color indexed="64"/>
      </right>
      <top/>
      <bottom/>
      <diagonal/>
    </border>
    <border>
      <left style="hair">
        <color auto="1"/>
      </left>
      <right/>
      <top style="thick">
        <color theme="3"/>
      </top>
      <bottom style="thick">
        <color theme="3"/>
      </bottom>
      <diagonal/>
    </border>
    <border>
      <left/>
      <right/>
      <top style="thick">
        <color theme="3"/>
      </top>
      <bottom style="thick">
        <color theme="3"/>
      </bottom>
      <diagonal/>
    </border>
    <border>
      <left/>
      <right style="thin">
        <color indexed="64"/>
      </right>
      <top style="thick">
        <color theme="3"/>
      </top>
      <bottom style="thick">
        <color theme="3"/>
      </bottom>
      <diagonal/>
    </border>
    <border>
      <left style="hair">
        <color auto="1"/>
      </left>
      <right style="hair">
        <color auto="1"/>
      </right>
      <top style="thick">
        <color theme="3"/>
      </top>
      <bottom style="medium">
        <color auto="1"/>
      </bottom>
      <diagonal/>
    </border>
    <border>
      <left style="thin">
        <color indexed="64"/>
      </left>
      <right/>
      <top style="thick">
        <color theme="3"/>
      </top>
      <bottom style="thick">
        <color theme="3"/>
      </bottom>
      <diagonal/>
    </border>
    <border>
      <left/>
      <right style="hair">
        <color indexed="64"/>
      </right>
      <top style="thick">
        <color theme="3"/>
      </top>
      <bottom style="thick">
        <color theme="3"/>
      </bottom>
      <diagonal/>
    </border>
    <border>
      <left style="hair">
        <color auto="1"/>
      </left>
      <right style="hair">
        <color auto="1"/>
      </right>
      <top style="medium">
        <color auto="1"/>
      </top>
      <bottom style="hair">
        <color auto="1"/>
      </bottom>
      <diagonal/>
    </border>
  </borders>
  <cellStyleXfs count="56">
    <xf numFmtId="0" fontId="0" fillId="0" borderId="0"/>
    <xf numFmtId="0" fontId="3" fillId="19" borderId="0" applyNumberFormat="0"/>
    <xf numFmtId="0" fontId="3" fillId="2" borderId="8" applyNumberFormat="0"/>
    <xf numFmtId="0" fontId="4" fillId="19" borderId="0" applyNumberFormat="0"/>
    <xf numFmtId="0" fontId="4" fillId="2" borderId="8" applyNumberFormat="0"/>
    <xf numFmtId="0" fontId="2" fillId="19" borderId="0" applyNumberFormat="0"/>
    <xf numFmtId="0" fontId="2" fillId="2" borderId="8" applyNumberFormat="0"/>
    <xf numFmtId="0" fontId="5" fillId="0" borderId="1" applyNumberFormat="0"/>
    <xf numFmtId="0" fontId="6" fillId="3" borderId="8" applyNumberFormat="0"/>
    <xf numFmtId="0" fontId="7" fillId="0" borderId="2" applyNumberFormat="0"/>
    <xf numFmtId="0" fontId="8" fillId="9" borderId="2" applyNumberFormat="0"/>
    <xf numFmtId="0" fontId="8" fillId="29" borderId="2" applyNumberFormat="0"/>
    <xf numFmtId="0" fontId="8" fillId="10" borderId="2" applyNumberFormat="0"/>
    <xf numFmtId="0" fontId="8" fillId="30" borderId="2" applyNumberFormat="0"/>
    <xf numFmtId="0" fontId="8" fillId="11" borderId="2" applyNumberFormat="0"/>
    <xf numFmtId="0" fontId="8" fillId="31" borderId="2" applyNumberFormat="0"/>
    <xf numFmtId="0" fontId="9" fillId="18" borderId="2" applyNumberFormat="0"/>
    <xf numFmtId="0" fontId="9" fillId="12" borderId="2" applyNumberFormat="0"/>
    <xf numFmtId="0" fontId="8" fillId="4" borderId="2" applyNumberFormat="0">
      <protection locked="0"/>
    </xf>
    <xf numFmtId="0" fontId="8" fillId="5" borderId="2" applyNumberFormat="0"/>
    <xf numFmtId="0" fontId="10" fillId="0" borderId="0" applyNumberFormat="0"/>
    <xf numFmtId="0" fontId="11" fillId="0" borderId="0" applyNumberFormat="0"/>
    <xf numFmtId="0" fontId="13" fillId="28" borderId="0" applyNumberFormat="0"/>
    <xf numFmtId="0" fontId="8" fillId="6" borderId="2" applyNumberFormat="0"/>
    <xf numFmtId="0" fontId="8" fillId="7" borderId="2" applyNumberFormat="0"/>
    <xf numFmtId="0" fontId="8" fillId="8" borderId="2" applyNumberFormat="0"/>
    <xf numFmtId="0" fontId="8" fillId="22" borderId="2"/>
    <xf numFmtId="0" fontId="8" fillId="21" borderId="2" applyNumberFormat="0"/>
    <xf numFmtId="0" fontId="8" fillId="20" borderId="2" applyNumberFormat="0"/>
    <xf numFmtId="0" fontId="8" fillId="25" borderId="0" applyNumberFormat="0"/>
    <xf numFmtId="0" fontId="8" fillId="26" borderId="0" applyNumberFormat="0"/>
    <xf numFmtId="0" fontId="8" fillId="27" borderId="0" applyNumberFormat="0"/>
    <xf numFmtId="0" fontId="14" fillId="0" borderId="0" applyNumberFormat="0"/>
    <xf numFmtId="0" fontId="16" fillId="14" borderId="3" applyNumberFormat="0" applyAlignment="0" applyProtection="0"/>
    <xf numFmtId="0" fontId="17" fillId="15" borderId="4" applyNumberFormat="0" applyAlignment="0" applyProtection="0"/>
    <xf numFmtId="0" fontId="18" fillId="15" borderId="3" applyNumberFormat="0" applyAlignment="0" applyProtection="0"/>
    <xf numFmtId="0" fontId="19" fillId="0" borderId="5" applyNumberFormat="0" applyFill="0" applyAlignment="0" applyProtection="0"/>
    <xf numFmtId="0" fontId="2" fillId="16" borderId="6" applyNumberFormat="0" applyAlignment="0" applyProtection="0"/>
    <xf numFmtId="0" fontId="20" fillId="0" borderId="0" applyNumberFormat="0" applyFill="0" applyBorder="0" applyAlignment="0" applyProtection="0"/>
    <xf numFmtId="0" fontId="1" fillId="17" borderId="7" applyNumberFormat="0" applyFont="0" applyAlignment="0" applyProtection="0"/>
    <xf numFmtId="0" fontId="21" fillId="0" borderId="0" applyNumberFormat="0" applyFill="0" applyBorder="0" applyAlignment="0" applyProtection="0"/>
    <xf numFmtId="0" fontId="22" fillId="0" borderId="0" applyNumberFormat="0"/>
    <xf numFmtId="0" fontId="23"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3" fillId="32"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4" borderId="0" applyNumberFormat="0" applyBorder="0" applyAlignment="0" applyProtection="0"/>
    <xf numFmtId="0" fontId="13" fillId="56" borderId="0" applyNumberFormat="0"/>
    <xf numFmtId="43" fontId="1" fillId="0" borderId="0" applyFont="0" applyFill="0" applyBorder="0" applyAlignment="0" applyProtection="0"/>
    <xf numFmtId="44" fontId="1" fillId="0" borderId="0" applyFont="0" applyFill="0" applyBorder="0" applyAlignment="0" applyProtection="0"/>
  </cellStyleXfs>
  <cellXfs count="306">
    <xf numFmtId="0" fontId="0" fillId="0" borderId="0" xfId="0"/>
    <xf numFmtId="0" fontId="8" fillId="6" borderId="2" xfId="23"/>
    <xf numFmtId="0" fontId="3" fillId="19" borderId="0" xfId="1"/>
    <xf numFmtId="0" fontId="3" fillId="2" borderId="8" xfId="2"/>
    <xf numFmtId="0" fontId="4" fillId="19" borderId="0" xfId="3"/>
    <xf numFmtId="0" fontId="4" fillId="2" borderId="8" xfId="4"/>
    <xf numFmtId="0" fontId="2" fillId="19" borderId="0" xfId="5"/>
    <xf numFmtId="0" fontId="2" fillId="2" borderId="8" xfId="6"/>
    <xf numFmtId="0" fontId="5" fillId="0" borderId="1" xfId="7"/>
    <xf numFmtId="0" fontId="6" fillId="3" borderId="8" xfId="8"/>
    <xf numFmtId="0" fontId="7" fillId="0" borderId="2" xfId="9"/>
    <xf numFmtId="0" fontId="8" fillId="9" borderId="2" xfId="10"/>
    <xf numFmtId="0" fontId="8" fillId="29" borderId="2" xfId="11"/>
    <xf numFmtId="0" fontId="8" fillId="10" borderId="2" xfId="12"/>
    <xf numFmtId="0" fontId="8" fillId="30" borderId="2" xfId="13"/>
    <xf numFmtId="0" fontId="8" fillId="11" borderId="2" xfId="14"/>
    <xf numFmtId="0" fontId="8" fillId="31" borderId="2" xfId="15"/>
    <xf numFmtId="0" fontId="9" fillId="18" borderId="2" xfId="16"/>
    <xf numFmtId="0" fontId="9" fillId="12" borderId="2" xfId="17"/>
    <xf numFmtId="0" fontId="8" fillId="4" borderId="2" xfId="18">
      <protection locked="0"/>
    </xf>
    <xf numFmtId="0" fontId="8" fillId="5" borderId="2" xfId="19"/>
    <xf numFmtId="0" fontId="10" fillId="0" borderId="0" xfId="20"/>
    <xf numFmtId="0" fontId="11" fillId="0" borderId="0" xfId="21"/>
    <xf numFmtId="0" fontId="8" fillId="7" borderId="2" xfId="24"/>
    <xf numFmtId="0" fontId="8" fillId="8" borderId="2" xfId="25"/>
    <xf numFmtId="0" fontId="8" fillId="22" borderId="2" xfId="26"/>
    <xf numFmtId="0" fontId="8" fillId="21" borderId="2" xfId="27"/>
    <xf numFmtId="0" fontId="8" fillId="20" borderId="2" xfId="28"/>
    <xf numFmtId="0" fontId="8" fillId="25" borderId="0" xfId="29"/>
    <xf numFmtId="0" fontId="8" fillId="26" borderId="0" xfId="30"/>
    <xf numFmtId="0" fontId="8" fillId="27" borderId="0" xfId="31"/>
    <xf numFmtId="0" fontId="14" fillId="0" borderId="0" xfId="32"/>
    <xf numFmtId="0" fontId="15" fillId="24" borderId="2" xfId="0" applyFont="1" applyFill="1" applyBorder="1"/>
    <xf numFmtId="0" fontId="22" fillId="0" borderId="0" xfId="41"/>
    <xf numFmtId="166" fontId="8" fillId="4" borderId="2" xfId="18" applyNumberFormat="1">
      <protection locked="0"/>
    </xf>
    <xf numFmtId="0" fontId="15" fillId="13" borderId="2" xfId="0" applyFont="1" applyFill="1" applyBorder="1"/>
    <xf numFmtId="0" fontId="13" fillId="12" borderId="2" xfId="0" applyFont="1" applyFill="1" applyBorder="1"/>
    <xf numFmtId="0" fontId="15" fillId="23" borderId="2" xfId="0" applyFont="1" applyFill="1" applyBorder="1"/>
    <xf numFmtId="0" fontId="5" fillId="0" borderId="1" xfId="7" applyAlignment="1">
      <alignment horizontal="centerContinuous"/>
    </xf>
    <xf numFmtId="0" fontId="8" fillId="0" borderId="0" xfId="0" applyFont="1"/>
    <xf numFmtId="0" fontId="23" fillId="0" borderId="0" xfId="42"/>
    <xf numFmtId="166" fontId="8" fillId="29" borderId="2" xfId="11" applyNumberFormat="1"/>
    <xf numFmtId="15" fontId="8" fillId="4" borderId="2" xfId="18" applyNumberFormat="1">
      <protection locked="0"/>
    </xf>
    <xf numFmtId="0" fontId="24" fillId="0" borderId="0" xfId="0" applyFont="1"/>
    <xf numFmtId="0" fontId="7" fillId="0" borderId="13" xfId="9" applyBorder="1" applyAlignment="1">
      <alignment horizontal="left"/>
    </xf>
    <xf numFmtId="0" fontId="5" fillId="22" borderId="1" xfId="7" applyFill="1" applyAlignment="1">
      <alignment textRotation="45"/>
    </xf>
    <xf numFmtId="0" fontId="5" fillId="33" borderId="1" xfId="7" applyFill="1" applyAlignment="1">
      <alignment textRotation="45"/>
    </xf>
    <xf numFmtId="0" fontId="5" fillId="34" borderId="1" xfId="7" applyFill="1" applyAlignment="1">
      <alignment textRotation="45"/>
    </xf>
    <xf numFmtId="0" fontId="5" fillId="35" borderId="1" xfId="7" applyFill="1" applyAlignment="1">
      <alignment textRotation="45"/>
    </xf>
    <xf numFmtId="0" fontId="5" fillId="35" borderId="1" xfId="7" applyFill="1" applyAlignment="1">
      <alignment textRotation="45" wrapText="1"/>
    </xf>
    <xf numFmtId="0" fontId="7" fillId="0" borderId="2" xfId="9" applyAlignment="1">
      <alignment wrapText="1"/>
    </xf>
    <xf numFmtId="0" fontId="0" fillId="36" borderId="0" xfId="0" applyFill="1"/>
    <xf numFmtId="0" fontId="9" fillId="19" borderId="2" xfId="0" applyFont="1" applyFill="1" applyBorder="1"/>
    <xf numFmtId="0" fontId="7" fillId="0" borderId="9" xfId="9" applyBorder="1" applyAlignment="1">
      <alignment horizontal="left"/>
    </xf>
    <xf numFmtId="0" fontId="7" fillId="0" borderId="10" xfId="9" applyBorder="1" applyAlignment="1">
      <alignment horizontal="left"/>
    </xf>
    <xf numFmtId="0" fontId="7" fillId="0" borderId="11" xfId="9" applyBorder="1" applyAlignment="1">
      <alignment horizontal="left"/>
    </xf>
    <xf numFmtId="0" fontId="5" fillId="0" borderId="1" xfId="7" applyAlignment="1">
      <alignment horizontal="center"/>
    </xf>
    <xf numFmtId="0" fontId="5" fillId="0" borderId="18" xfId="7" applyBorder="1" applyAlignment="1">
      <alignment horizontal="left"/>
    </xf>
    <xf numFmtId="0" fontId="5" fillId="39" borderId="1" xfId="7" applyFill="1" applyAlignment="1">
      <alignment textRotation="45"/>
    </xf>
    <xf numFmtId="0" fontId="5" fillId="40" borderId="1" xfId="7" applyFill="1" applyAlignment="1">
      <alignment textRotation="45"/>
    </xf>
    <xf numFmtId="0" fontId="5" fillId="41" borderId="1" xfId="7" applyFill="1" applyAlignment="1">
      <alignment textRotation="45"/>
    </xf>
    <xf numFmtId="0" fontId="5" fillId="42" borderId="1" xfId="7" applyFill="1" applyAlignment="1">
      <alignment textRotation="45"/>
    </xf>
    <xf numFmtId="0" fontId="7" fillId="0" borderId="2" xfId="9" applyAlignment="1">
      <alignment horizontal="left"/>
    </xf>
    <xf numFmtId="0" fontId="5" fillId="43" borderId="1" xfId="7" applyFill="1" applyAlignment="1">
      <alignment textRotation="45"/>
    </xf>
    <xf numFmtId="0" fontId="5" fillId="44" borderId="1" xfId="7" applyFill="1" applyAlignment="1">
      <alignment textRotation="45"/>
    </xf>
    <xf numFmtId="0" fontId="5" fillId="0" borderId="17" xfId="7" applyBorder="1" applyAlignment="1">
      <alignment horizontal="left"/>
    </xf>
    <xf numFmtId="0" fontId="5" fillId="0" borderId="19" xfId="7" applyBorder="1" applyAlignment="1">
      <alignment horizontal="left"/>
    </xf>
    <xf numFmtId="0" fontId="7" fillId="0" borderId="12" xfId="9" applyBorder="1" applyAlignment="1">
      <alignment horizontal="left"/>
    </xf>
    <xf numFmtId="0" fontId="7" fillId="0" borderId="14" xfId="9" applyBorder="1" applyAlignment="1">
      <alignment horizontal="left"/>
    </xf>
    <xf numFmtId="0" fontId="5" fillId="0" borderId="24" xfId="7" applyBorder="1"/>
    <xf numFmtId="0" fontId="26" fillId="0" borderId="0" xfId="21" applyFont="1"/>
    <xf numFmtId="0" fontId="11" fillId="0" borderId="0" xfId="21" applyAlignment="1">
      <alignment vertical="top"/>
    </xf>
    <xf numFmtId="0" fontId="5" fillId="45" borderId="1" xfId="7" applyFill="1" applyAlignment="1">
      <alignment textRotation="45"/>
    </xf>
    <xf numFmtId="168" fontId="8" fillId="46" borderId="2" xfId="43" applyNumberFormat="1" applyFont="1" applyFill="1" applyBorder="1"/>
    <xf numFmtId="0" fontId="5" fillId="0" borderId="25" xfId="7" applyBorder="1" applyAlignment="1">
      <alignment textRotation="45"/>
    </xf>
    <xf numFmtId="0" fontId="0" fillId="0" borderId="2" xfId="0" applyBorder="1"/>
    <xf numFmtId="0" fontId="0" fillId="36" borderId="0" xfId="0" applyFill="1" applyProtection="1">
      <protection locked="0"/>
    </xf>
    <xf numFmtId="0" fontId="14" fillId="36" borderId="0" xfId="0" applyFont="1" applyFill="1" applyProtection="1">
      <protection locked="0"/>
    </xf>
    <xf numFmtId="0" fontId="4" fillId="2" borderId="8" xfId="4" applyProtection="1">
      <protection locked="0"/>
    </xf>
    <xf numFmtId="0" fontId="1" fillId="52" borderId="8" xfId="51" applyBorder="1" applyProtection="1"/>
    <xf numFmtId="0" fontId="1" fillId="36" borderId="0" xfId="51" applyFill="1" applyBorder="1" applyProtection="1"/>
    <xf numFmtId="0" fontId="0" fillId="0" borderId="0" xfId="0" applyProtection="1">
      <protection locked="0"/>
    </xf>
    <xf numFmtId="0" fontId="7" fillId="36" borderId="2" xfId="9" applyFill="1" applyProtection="1">
      <protection locked="0"/>
    </xf>
    <xf numFmtId="0" fontId="25" fillId="0" borderId="2" xfId="9" applyFont="1" applyProtection="1">
      <protection locked="0"/>
    </xf>
    <xf numFmtId="168" fontId="1" fillId="52" borderId="2" xfId="51" applyNumberFormat="1" applyBorder="1" applyProtection="1">
      <protection locked="0"/>
    </xf>
    <xf numFmtId="165" fontId="1" fillId="53" borderId="2" xfId="43" applyFill="1" applyBorder="1" applyProtection="1"/>
    <xf numFmtId="171" fontId="1" fillId="54" borderId="2" xfId="52" applyNumberFormat="1" applyBorder="1" applyProtection="1">
      <protection locked="0"/>
    </xf>
    <xf numFmtId="171" fontId="1" fillId="55" borderId="2" xfId="47" applyNumberFormat="1" applyFill="1" applyBorder="1" applyProtection="1">
      <protection locked="0"/>
    </xf>
    <xf numFmtId="0" fontId="7" fillId="58" borderId="2" xfId="9" applyFill="1" applyProtection="1">
      <protection locked="0"/>
    </xf>
    <xf numFmtId="0" fontId="0" fillId="59" borderId="0" xfId="0" applyFill="1" applyProtection="1">
      <protection locked="0"/>
    </xf>
    <xf numFmtId="0" fontId="7" fillId="0" borderId="2" xfId="9" applyProtection="1">
      <protection locked="0"/>
    </xf>
    <xf numFmtId="0" fontId="28" fillId="0" borderId="2" xfId="9" applyFont="1" applyProtection="1">
      <protection locked="0"/>
    </xf>
    <xf numFmtId="0" fontId="6" fillId="0" borderId="2" xfId="9" applyFont="1"/>
    <xf numFmtId="0" fontId="29" fillId="0" borderId="2" xfId="9" applyFont="1"/>
    <xf numFmtId="168" fontId="13" fillId="49" borderId="2" xfId="48" applyNumberFormat="1" applyBorder="1" applyProtection="1"/>
    <xf numFmtId="0" fontId="13" fillId="32" borderId="2" xfId="45" applyNumberFormat="1" applyBorder="1" applyProtection="1"/>
    <xf numFmtId="44" fontId="13" fillId="32" borderId="2" xfId="55" applyFont="1" applyFill="1" applyBorder="1" applyProtection="1"/>
    <xf numFmtId="44" fontId="13" fillId="60" borderId="2" xfId="55" applyFont="1" applyFill="1" applyBorder="1" applyProtection="1"/>
    <xf numFmtId="168" fontId="13" fillId="32" borderId="2" xfId="45" applyNumberFormat="1" applyBorder="1" applyProtection="1"/>
    <xf numFmtId="0" fontId="1" fillId="36" borderId="2" xfId="50" applyFill="1" applyBorder="1" applyProtection="1">
      <protection locked="0"/>
    </xf>
    <xf numFmtId="1" fontId="1" fillId="52" borderId="2" xfId="51" applyNumberFormat="1" applyBorder="1" applyProtection="1">
      <protection locked="0"/>
    </xf>
    <xf numFmtId="0" fontId="26" fillId="0" borderId="2" xfId="9" applyFont="1" applyProtection="1">
      <protection locked="0"/>
    </xf>
    <xf numFmtId="0" fontId="7" fillId="36" borderId="2" xfId="9" applyFill="1"/>
    <xf numFmtId="167" fontId="13" fillId="32" borderId="2" xfId="45" applyNumberFormat="1" applyBorder="1" applyProtection="1"/>
    <xf numFmtId="1" fontId="13" fillId="57" borderId="0" xfId="53" applyNumberFormat="1" applyFill="1" applyProtection="1">
      <protection locked="0"/>
    </xf>
    <xf numFmtId="0" fontId="1" fillId="52" borderId="2" xfId="51" applyBorder="1" applyProtection="1">
      <protection locked="0"/>
    </xf>
    <xf numFmtId="0" fontId="13" fillId="32" borderId="2" xfId="45" applyBorder="1" applyProtection="1"/>
    <xf numFmtId="0" fontId="14" fillId="36" borderId="0" xfId="0" applyFont="1" applyFill="1"/>
    <xf numFmtId="171" fontId="1" fillId="55" borderId="2" xfId="46" applyNumberFormat="1" applyFill="1" applyBorder="1"/>
    <xf numFmtId="171" fontId="1" fillId="52" borderId="2" xfId="51" applyNumberFormat="1" applyBorder="1"/>
    <xf numFmtId="171" fontId="1" fillId="55" borderId="25" xfId="46" applyNumberFormat="1" applyFill="1" applyBorder="1"/>
    <xf numFmtId="171" fontId="1" fillId="52" borderId="25" xfId="51" applyNumberFormat="1" applyBorder="1"/>
    <xf numFmtId="0" fontId="0" fillId="36" borderId="0" xfId="0" quotePrefix="1" applyFill="1"/>
    <xf numFmtId="168" fontId="8" fillId="23" borderId="2" xfId="54" quotePrefix="1" applyNumberFormat="1" applyFont="1" applyFill="1" applyBorder="1" applyProtection="1">
      <protection locked="0"/>
    </xf>
    <xf numFmtId="0" fontId="11" fillId="36" borderId="0" xfId="21" quotePrefix="1" applyFill="1"/>
    <xf numFmtId="168" fontId="0" fillId="36" borderId="0" xfId="0" quotePrefix="1" applyNumberFormat="1" applyFill="1"/>
    <xf numFmtId="0" fontId="5" fillId="0" borderId="1" xfId="7" quotePrefix="1"/>
    <xf numFmtId="0" fontId="31" fillId="0" borderId="2" xfId="9" applyFont="1"/>
    <xf numFmtId="167" fontId="8" fillId="23" borderId="2" xfId="18" applyNumberFormat="1" applyFill="1">
      <protection locked="0"/>
    </xf>
    <xf numFmtId="9" fontId="8" fillId="23" borderId="2" xfId="18" applyNumberFormat="1" applyFill="1">
      <protection locked="0"/>
    </xf>
    <xf numFmtId="172" fontId="8" fillId="23" borderId="2" xfId="18" applyNumberFormat="1" applyFill="1">
      <protection locked="0"/>
    </xf>
    <xf numFmtId="167" fontId="32" fillId="61" borderId="2" xfId="55" applyNumberFormat="1" applyFont="1" applyFill="1" applyBorder="1"/>
    <xf numFmtId="167" fontId="8" fillId="59" borderId="2" xfId="55" quotePrefix="1" applyNumberFormat="1" applyFont="1" applyFill="1" applyBorder="1"/>
    <xf numFmtId="0" fontId="13" fillId="56" borderId="0" xfId="53" quotePrefix="1"/>
    <xf numFmtId="0" fontId="13" fillId="56" borderId="0" xfId="53"/>
    <xf numFmtId="0" fontId="15" fillId="57" borderId="0" xfId="53" applyFont="1" applyFill="1" applyProtection="1">
      <protection locked="0"/>
    </xf>
    <xf numFmtId="168" fontId="15" fillId="57" borderId="0" xfId="54" applyNumberFormat="1" applyFont="1" applyFill="1" applyProtection="1"/>
    <xf numFmtId="0" fontId="34" fillId="0" borderId="0" xfId="0" applyFont="1"/>
    <xf numFmtId="0" fontId="4" fillId="2" borderId="8" xfId="4" applyAlignment="1">
      <alignment horizontal="left"/>
    </xf>
    <xf numFmtId="171" fontId="13" fillId="56" borderId="0" xfId="53" applyNumberFormat="1"/>
    <xf numFmtId="0" fontId="7" fillId="0" borderId="2" xfId="43" applyNumberFormat="1" applyFont="1" applyBorder="1" applyAlignment="1">
      <alignment wrapText="1"/>
    </xf>
    <xf numFmtId="171" fontId="1" fillId="62" borderId="2" xfId="51" applyNumberFormat="1" applyFill="1" applyBorder="1"/>
    <xf numFmtId="171" fontId="13" fillId="43" borderId="2" xfId="45" applyNumberFormat="1" applyFill="1" applyBorder="1"/>
    <xf numFmtId="171" fontId="13" fillId="60" borderId="25" xfId="46" applyNumberFormat="1" applyFont="1" applyFill="1" applyBorder="1"/>
    <xf numFmtId="171" fontId="13" fillId="60" borderId="2" xfId="46" applyNumberFormat="1" applyFont="1" applyFill="1" applyBorder="1"/>
    <xf numFmtId="168" fontId="8" fillId="46" borderId="2" xfId="28" applyNumberFormat="1" applyFill="1"/>
    <xf numFmtId="170" fontId="8" fillId="46" borderId="2" xfId="43" applyNumberFormat="1" applyFont="1" applyFill="1" applyBorder="1"/>
    <xf numFmtId="170" fontId="8" fillId="46" borderId="2" xfId="28" applyNumberFormat="1" applyFill="1"/>
    <xf numFmtId="170" fontId="8" fillId="63" borderId="2" xfId="28" applyNumberFormat="1" applyFill="1"/>
    <xf numFmtId="170" fontId="8" fillId="64" borderId="2" xfId="43" applyNumberFormat="1" applyFont="1" applyFill="1" applyBorder="1"/>
    <xf numFmtId="168" fontId="8" fillId="64" borderId="2" xfId="27" applyNumberFormat="1" applyFill="1"/>
    <xf numFmtId="167" fontId="8" fillId="64" borderId="2" xfId="44" applyNumberFormat="1" applyFont="1" applyFill="1" applyBorder="1"/>
    <xf numFmtId="168" fontId="8" fillId="64" borderId="2" xfId="43" applyNumberFormat="1" applyFont="1" applyFill="1" applyBorder="1"/>
    <xf numFmtId="168" fontId="8" fillId="65" borderId="2" xfId="43" applyNumberFormat="1" applyFont="1" applyFill="1" applyBorder="1"/>
    <xf numFmtId="0" fontId="8" fillId="65" borderId="2" xfId="26" applyFill="1"/>
    <xf numFmtId="169" fontId="8" fillId="65" borderId="2" xfId="26" applyNumberFormat="1" applyFill="1"/>
    <xf numFmtId="168" fontId="8" fillId="65" borderId="2" xfId="43" applyNumberFormat="1" applyFont="1" applyFill="1" applyBorder="1" applyAlignment="1"/>
    <xf numFmtId="0" fontId="8" fillId="64" borderId="2" xfId="43" applyNumberFormat="1" applyFont="1" applyFill="1" applyBorder="1"/>
    <xf numFmtId="168" fontId="8" fillId="64" borderId="28" xfId="27" applyNumberFormat="1" applyFill="1" applyBorder="1" applyAlignment="1">
      <alignment horizontal="right"/>
    </xf>
    <xf numFmtId="0" fontId="4" fillId="19" borderId="0" xfId="1" applyFont="1"/>
    <xf numFmtId="0" fontId="3" fillId="36" borderId="0" xfId="1" applyFill="1"/>
    <xf numFmtId="0" fontId="37" fillId="36" borderId="0" xfId="0" applyFont="1" applyFill="1" applyProtection="1">
      <protection locked="0"/>
    </xf>
    <xf numFmtId="0" fontId="37" fillId="0" borderId="2" xfId="9" applyFont="1" applyProtection="1">
      <protection locked="0"/>
    </xf>
    <xf numFmtId="0" fontId="1" fillId="57" borderId="0" xfId="53" applyFont="1" applyFill="1" applyProtection="1">
      <protection locked="0"/>
    </xf>
    <xf numFmtId="0" fontId="34" fillId="57" borderId="0" xfId="53" applyFont="1" applyFill="1" applyProtection="1">
      <protection locked="0"/>
    </xf>
    <xf numFmtId="168" fontId="1" fillId="49" borderId="2" xfId="48" applyNumberFormat="1" applyFont="1" applyBorder="1" applyProtection="1"/>
    <xf numFmtId="168" fontId="1" fillId="57" borderId="0" xfId="54" applyNumberFormat="1" applyFont="1" applyFill="1" applyProtection="1"/>
    <xf numFmtId="0" fontId="1" fillId="36" borderId="0" xfId="0" applyFont="1" applyFill="1" applyProtection="1">
      <protection locked="0"/>
    </xf>
    <xf numFmtId="0" fontId="39" fillId="2" borderId="8" xfId="4" applyFont="1" applyProtection="1">
      <protection locked="0"/>
    </xf>
    <xf numFmtId="168" fontId="1" fillId="57" borderId="0" xfId="54" applyNumberFormat="1" applyFont="1" applyFill="1" applyProtection="1">
      <protection locked="0"/>
    </xf>
    <xf numFmtId="1" fontId="1" fillId="57" borderId="0" xfId="53" applyNumberFormat="1" applyFont="1" applyFill="1" applyProtection="1">
      <protection locked="0"/>
    </xf>
    <xf numFmtId="168" fontId="40" fillId="57" borderId="0" xfId="54" applyNumberFormat="1" applyFont="1" applyFill="1" applyProtection="1">
      <protection locked="0"/>
    </xf>
    <xf numFmtId="0" fontId="40" fillId="57" borderId="0" xfId="53" applyFont="1" applyFill="1" applyProtection="1">
      <protection locked="0"/>
    </xf>
    <xf numFmtId="0" fontId="40" fillId="57" borderId="2" xfId="53" applyFont="1" applyFill="1" applyBorder="1" applyProtection="1">
      <protection locked="0"/>
    </xf>
    <xf numFmtId="1" fontId="40" fillId="57" borderId="0" xfId="53" applyNumberFormat="1" applyFont="1" applyFill="1" applyProtection="1">
      <protection locked="0"/>
    </xf>
    <xf numFmtId="0" fontId="41" fillId="0" borderId="0" xfId="0" applyFont="1" applyAlignment="1">
      <alignment horizontal="left" vertical="center" readingOrder="1"/>
    </xf>
    <xf numFmtId="168" fontId="8" fillId="0" borderId="2" xfId="43" applyNumberFormat="1" applyFont="1" applyFill="1" applyBorder="1"/>
    <xf numFmtId="0" fontId="25" fillId="0" borderId="2" xfId="9" applyFont="1"/>
    <xf numFmtId="0" fontId="25" fillId="0" borderId="9" xfId="9" applyFont="1" applyBorder="1"/>
    <xf numFmtId="0" fontId="9" fillId="23" borderId="2" xfId="0" applyFont="1" applyFill="1" applyBorder="1"/>
    <xf numFmtId="0" fontId="9" fillId="12" borderId="2" xfId="0" applyFont="1" applyFill="1" applyBorder="1"/>
    <xf numFmtId="0" fontId="34" fillId="0" borderId="2" xfId="0" applyFont="1" applyBorder="1"/>
    <xf numFmtId="0" fontId="0" fillId="0" borderId="11" xfId="0" applyBorder="1"/>
    <xf numFmtId="0" fontId="9" fillId="37" borderId="27" xfId="45" applyFont="1" applyFill="1" applyBorder="1"/>
    <xf numFmtId="0" fontId="25" fillId="0" borderId="27" xfId="9" applyFont="1" applyBorder="1"/>
    <xf numFmtId="0" fontId="0" fillId="0" borderId="27" xfId="0" applyBorder="1"/>
    <xf numFmtId="0" fontId="5" fillId="0" borderId="21" xfId="7" applyBorder="1" applyAlignment="1">
      <alignment horizontal="centerContinuous"/>
    </xf>
    <xf numFmtId="0" fontId="5" fillId="0" borderId="22" xfId="7" applyBorder="1" applyAlignment="1">
      <alignment horizontal="centerContinuous"/>
    </xf>
    <xf numFmtId="0" fontId="0" fillId="0" borderId="23" xfId="0" applyBorder="1"/>
    <xf numFmtId="0" fontId="21" fillId="0" borderId="0" xfId="0" applyFont="1"/>
    <xf numFmtId="168" fontId="0" fillId="52" borderId="2" xfId="51" applyNumberFormat="1" applyFont="1" applyBorder="1" applyProtection="1">
      <protection locked="0"/>
    </xf>
    <xf numFmtId="168" fontId="0" fillId="52" borderId="2" xfId="51" quotePrefix="1" applyNumberFormat="1" applyFont="1" applyBorder="1" applyProtection="1">
      <protection locked="0"/>
    </xf>
    <xf numFmtId="0" fontId="0" fillId="57" borderId="0" xfId="53" applyFont="1" applyFill="1" applyProtection="1">
      <protection locked="0"/>
    </xf>
    <xf numFmtId="0" fontId="8" fillId="5" borderId="2" xfId="19" applyProtection="1">
      <protection locked="0"/>
    </xf>
    <xf numFmtId="167" fontId="8" fillId="62" borderId="2" xfId="55" quotePrefix="1" applyNumberFormat="1" applyFont="1" applyFill="1" applyBorder="1" applyProtection="1">
      <protection locked="0"/>
    </xf>
    <xf numFmtId="0" fontId="27" fillId="50" borderId="8" xfId="49" applyFont="1" applyBorder="1" applyProtection="1"/>
    <xf numFmtId="0" fontId="1" fillId="50" borderId="8" xfId="49" applyBorder="1" applyProtection="1"/>
    <xf numFmtId="0" fontId="27" fillId="52" borderId="8" xfId="51" applyFont="1" applyBorder="1" applyProtection="1"/>
    <xf numFmtId="0" fontId="27" fillId="55" borderId="8" xfId="46" applyFont="1" applyFill="1" applyBorder="1" applyProtection="1"/>
    <xf numFmtId="0" fontId="35" fillId="3" borderId="8" xfId="8" applyFont="1"/>
    <xf numFmtId="0" fontId="27" fillId="36" borderId="0" xfId="49" applyFont="1" applyFill="1" applyBorder="1" applyProtection="1"/>
    <xf numFmtId="0" fontId="1" fillId="36" borderId="0" xfId="49" applyFill="1" applyBorder="1" applyProtection="1"/>
    <xf numFmtId="0" fontId="37" fillId="0" borderId="0" xfId="0" applyFont="1"/>
    <xf numFmtId="0" fontId="27" fillId="36" borderId="0" xfId="46" applyFont="1" applyFill="1" applyBorder="1" applyProtection="1"/>
    <xf numFmtId="0" fontId="37" fillId="36" borderId="0" xfId="0" applyFont="1" applyFill="1"/>
    <xf numFmtId="0" fontId="6" fillId="36" borderId="0" xfId="8" applyFill="1" applyBorder="1"/>
    <xf numFmtId="0" fontId="6" fillId="13" borderId="1" xfId="7" quotePrefix="1" applyFont="1" applyFill="1"/>
    <xf numFmtId="0" fontId="6" fillId="37" borderId="1" xfId="7" quotePrefix="1" applyFont="1" applyFill="1"/>
    <xf numFmtId="0" fontId="5" fillId="13" borderId="1" xfId="7" quotePrefix="1" applyFill="1"/>
    <xf numFmtId="0" fontId="5" fillId="37" borderId="1" xfId="7" quotePrefix="1" applyFill="1"/>
    <xf numFmtId="0" fontId="30" fillId="0" borderId="1" xfId="7" applyFont="1" applyAlignment="1">
      <alignment horizontal="center"/>
    </xf>
    <xf numFmtId="165" fontId="7" fillId="0" borderId="2" xfId="43" applyFont="1" applyBorder="1" applyAlignment="1"/>
    <xf numFmtId="0" fontId="9" fillId="66" borderId="2" xfId="0" applyFont="1" applyFill="1" applyBorder="1"/>
    <xf numFmtId="0" fontId="25" fillId="0" borderId="0" xfId="9" applyFont="1" applyBorder="1"/>
    <xf numFmtId="0" fontId="7" fillId="36" borderId="0" xfId="17" applyFont="1" applyFill="1" applyBorder="1"/>
    <xf numFmtId="0" fontId="7" fillId="38" borderId="2" xfId="17" applyFont="1" applyFill="1"/>
    <xf numFmtId="0" fontId="38" fillId="0" borderId="2" xfId="9" applyFont="1" applyProtection="1">
      <protection locked="0"/>
    </xf>
    <xf numFmtId="0" fontId="43" fillId="0" borderId="0" xfId="32" applyFont="1"/>
    <xf numFmtId="0" fontId="44" fillId="0" borderId="0" xfId="0" applyFont="1"/>
    <xf numFmtId="0" fontId="43" fillId="0" borderId="0" xfId="0" applyFont="1"/>
    <xf numFmtId="0" fontId="45" fillId="0" borderId="0" xfId="32" applyFont="1"/>
    <xf numFmtId="0" fontId="7" fillId="0" borderId="9" xfId="9" applyBorder="1"/>
    <xf numFmtId="0" fontId="7" fillId="0" borderId="10" xfId="9" applyBorder="1"/>
    <xf numFmtId="0" fontId="7" fillId="0" borderId="11" xfId="9" applyBorder="1"/>
    <xf numFmtId="168" fontId="8" fillId="64" borderId="9" xfId="27" applyNumberFormat="1" applyFill="1" applyBorder="1"/>
    <xf numFmtId="168" fontId="8" fillId="64" borderId="12" xfId="43" applyNumberFormat="1" applyFont="1" applyFill="1" applyBorder="1" applyAlignment="1"/>
    <xf numFmtId="170" fontId="8" fillId="64" borderId="2" xfId="43" applyNumberFormat="1" applyFont="1" applyFill="1" applyBorder="1" applyAlignment="1">
      <alignment wrapText="1"/>
    </xf>
    <xf numFmtId="0" fontId="46" fillId="67" borderId="26" xfId="7" applyFont="1" applyFill="1" applyBorder="1" applyAlignment="1">
      <alignment textRotation="45"/>
    </xf>
    <xf numFmtId="0" fontId="46" fillId="68" borderId="26" xfId="7" applyFont="1" applyFill="1" applyBorder="1" applyAlignment="1">
      <alignment textRotation="45"/>
    </xf>
    <xf numFmtId="0" fontId="0" fillId="33" borderId="0" xfId="0" applyFill="1"/>
    <xf numFmtId="0" fontId="0" fillId="40" borderId="0" xfId="0" applyFill="1"/>
    <xf numFmtId="0" fontId="0" fillId="67" borderId="0" xfId="0" applyFill="1"/>
    <xf numFmtId="0" fontId="0" fillId="68" borderId="0" xfId="0" applyFill="1"/>
    <xf numFmtId="0" fontId="47" fillId="0" borderId="1" xfId="7" applyFont="1"/>
    <xf numFmtId="0" fontId="47" fillId="0" borderId="1" xfId="7" applyFont="1" applyAlignment="1">
      <alignment horizontal="center"/>
    </xf>
    <xf numFmtId="0" fontId="49" fillId="3" borderId="8" xfId="8" applyFont="1"/>
    <xf numFmtId="168" fontId="50" fillId="64" borderId="2" xfId="27" applyNumberFormat="1" applyFont="1" applyFill="1"/>
    <xf numFmtId="168" fontId="8" fillId="64" borderId="2" xfId="43" applyNumberFormat="1" applyFont="1" applyFill="1" applyBorder="1" applyProtection="1"/>
    <xf numFmtId="0" fontId="8" fillId="64" borderId="2" xfId="43" applyNumberFormat="1" applyFont="1" applyFill="1" applyBorder="1" applyProtection="1"/>
    <xf numFmtId="168" fontId="8" fillId="65" borderId="2" xfId="43" applyNumberFormat="1" applyFont="1" applyFill="1" applyBorder="1" applyProtection="1"/>
    <xf numFmtId="168" fontId="8" fillId="46" borderId="2" xfId="43" applyNumberFormat="1" applyFont="1" applyFill="1" applyBorder="1" applyProtection="1"/>
    <xf numFmtId="168" fontId="50" fillId="65" borderId="2" xfId="43" applyNumberFormat="1" applyFont="1" applyFill="1" applyBorder="1" applyAlignment="1" applyProtection="1"/>
    <xf numFmtId="0" fontId="6" fillId="0" borderId="0" xfId="8" applyFill="1" applyBorder="1"/>
    <xf numFmtId="0" fontId="5" fillId="0" borderId="0" xfId="7" applyBorder="1"/>
    <xf numFmtId="0" fontId="5" fillId="0" borderId="0" xfId="7" applyBorder="1" applyAlignment="1">
      <alignment horizontal="center"/>
    </xf>
    <xf numFmtId="168" fontId="8" fillId="0" borderId="0" xfId="43" applyNumberFormat="1" applyFont="1" applyFill="1" applyBorder="1" applyAlignment="1" applyProtection="1"/>
    <xf numFmtId="168" fontId="8" fillId="0" borderId="0" xfId="27" applyNumberFormat="1" applyFill="1" applyBorder="1"/>
    <xf numFmtId="168" fontId="8" fillId="0" borderId="2" xfId="43" applyNumberFormat="1" applyFont="1" applyFill="1" applyBorder="1" applyProtection="1"/>
    <xf numFmtId="167" fontId="8" fillId="64" borderId="2" xfId="44" applyNumberFormat="1" applyFont="1" applyFill="1" applyBorder="1" applyProtection="1"/>
    <xf numFmtId="0" fontId="48" fillId="0" borderId="0" xfId="9" applyFont="1" applyBorder="1" applyAlignment="1">
      <alignment horizontal="left"/>
    </xf>
    <xf numFmtId="0" fontId="47" fillId="0" borderId="0" xfId="7" applyFont="1" applyBorder="1"/>
    <xf numFmtId="168" fontId="8" fillId="64" borderId="12" xfId="43" applyNumberFormat="1" applyFont="1" applyFill="1" applyBorder="1" applyAlignment="1" applyProtection="1"/>
    <xf numFmtId="170" fontId="8" fillId="64" borderId="2" xfId="43" applyNumberFormat="1" applyFont="1" applyFill="1" applyBorder="1" applyProtection="1"/>
    <xf numFmtId="170" fontId="8" fillId="46" borderId="2" xfId="43" applyNumberFormat="1" applyFont="1" applyFill="1" applyBorder="1" applyProtection="1"/>
    <xf numFmtId="170" fontId="8" fillId="64" borderId="2" xfId="43" applyNumberFormat="1" applyFont="1" applyFill="1" applyBorder="1" applyAlignment="1" applyProtection="1">
      <alignment wrapText="1"/>
    </xf>
    <xf numFmtId="0" fontId="0" fillId="69" borderId="0" xfId="0" applyFill="1"/>
    <xf numFmtId="0" fontId="49" fillId="0" borderId="0" xfId="8" applyFont="1" applyFill="1" applyBorder="1"/>
    <xf numFmtId="0" fontId="47" fillId="0" borderId="0" xfId="7" applyFont="1" applyBorder="1" applyAlignment="1">
      <alignment horizontal="left"/>
    </xf>
    <xf numFmtId="0" fontId="47" fillId="0" borderId="0" xfId="7" applyFont="1" applyBorder="1" applyAlignment="1">
      <alignment horizontal="center"/>
    </xf>
    <xf numFmtId="168" fontId="50" fillId="0" borderId="0" xfId="43" applyNumberFormat="1" applyFont="1" applyFill="1" applyBorder="1" applyAlignment="1"/>
    <xf numFmtId="168" fontId="50" fillId="0" borderId="0" xfId="27" applyNumberFormat="1" applyFont="1" applyFill="1" applyBorder="1"/>
    <xf numFmtId="0" fontId="51" fillId="0" borderId="0" xfId="32" applyFont="1"/>
    <xf numFmtId="0" fontId="51" fillId="0" borderId="0" xfId="0" applyFont="1"/>
    <xf numFmtId="0" fontId="34" fillId="0" borderId="0" xfId="32" applyFont="1"/>
    <xf numFmtId="0" fontId="8" fillId="0" borderId="2" xfId="0" applyFont="1" applyBorder="1"/>
    <xf numFmtId="0" fontId="5" fillId="33" borderId="23" xfId="7" applyFill="1" applyBorder="1" applyAlignment="1">
      <alignment textRotation="45"/>
    </xf>
    <xf numFmtId="0" fontId="8" fillId="0" borderId="27" xfId="0" applyFont="1" applyBorder="1"/>
    <xf numFmtId="0" fontId="5" fillId="0" borderId="23" xfId="7" applyBorder="1" applyAlignment="1">
      <alignment textRotation="45"/>
    </xf>
    <xf numFmtId="0" fontId="0" fillId="0" borderId="29" xfId="0" applyBorder="1"/>
    <xf numFmtId="0" fontId="5" fillId="0" borderId="33" xfId="7" applyBorder="1" applyAlignment="1">
      <alignment horizontal="left"/>
    </xf>
    <xf numFmtId="0" fontId="5" fillId="0" borderId="31" xfId="7" applyBorder="1"/>
    <xf numFmtId="0" fontId="5" fillId="0" borderId="30" xfId="7" applyBorder="1"/>
    <xf numFmtId="168" fontId="8" fillId="46" borderId="36" xfId="28" applyNumberFormat="1" applyFill="1" applyBorder="1"/>
    <xf numFmtId="168" fontId="0" fillId="0" borderId="0" xfId="0" applyNumberFormat="1"/>
    <xf numFmtId="0" fontId="52" fillId="0" borderId="0" xfId="21" applyFont="1"/>
    <xf numFmtId="0" fontId="5" fillId="0" borderId="21" xfId="7" applyBorder="1" applyAlignment="1">
      <alignment horizontal="center"/>
    </xf>
    <xf numFmtId="0" fontId="5" fillId="0" borderId="22" xfId="7" applyBorder="1" applyAlignment="1">
      <alignment horizontal="center"/>
    </xf>
    <xf numFmtId="0" fontId="5" fillId="0" borderId="23" xfId="7" applyBorder="1" applyAlignment="1">
      <alignment horizontal="center"/>
    </xf>
    <xf numFmtId="0" fontId="7" fillId="0" borderId="9" xfId="9" applyBorder="1" applyAlignment="1">
      <alignment horizontal="left"/>
    </xf>
    <xf numFmtId="0" fontId="7" fillId="0" borderId="11" xfId="9" applyBorder="1" applyAlignment="1">
      <alignment horizontal="left"/>
    </xf>
    <xf numFmtId="0" fontId="2" fillId="2" borderId="8" xfId="6"/>
    <xf numFmtId="0" fontId="7" fillId="0" borderId="12" xfId="9" applyBorder="1" applyAlignment="1">
      <alignment horizontal="left"/>
    </xf>
    <xf numFmtId="0" fontId="7" fillId="0" borderId="13" xfId="9" applyBorder="1" applyAlignment="1">
      <alignment horizontal="left"/>
    </xf>
    <xf numFmtId="0" fontId="7" fillId="0" borderId="14" xfId="9" applyBorder="1" applyAlignment="1">
      <alignment horizontal="left"/>
    </xf>
    <xf numFmtId="0" fontId="7" fillId="0" borderId="15" xfId="9" applyBorder="1" applyAlignment="1">
      <alignment horizontal="left"/>
    </xf>
    <xf numFmtId="0" fontId="7" fillId="0" borderId="20" xfId="9" applyBorder="1" applyAlignment="1">
      <alignment horizontal="left"/>
    </xf>
    <xf numFmtId="0" fontId="7" fillId="0" borderId="16" xfId="9" applyBorder="1" applyAlignment="1">
      <alignment horizontal="left"/>
    </xf>
    <xf numFmtId="0" fontId="5" fillId="0" borderId="17" xfId="7" applyBorder="1" applyAlignment="1">
      <alignment horizontal="center"/>
    </xf>
    <xf numFmtId="0" fontId="5" fillId="0" borderId="19" xfId="7" applyBorder="1" applyAlignment="1">
      <alignment horizontal="center"/>
    </xf>
    <xf numFmtId="0" fontId="5" fillId="0" borderId="17" xfId="7" applyBorder="1" applyAlignment="1">
      <alignment horizontal="left"/>
    </xf>
    <xf numFmtId="0" fontId="5" fillId="0" borderId="19" xfId="7" applyBorder="1" applyAlignment="1">
      <alignment horizontal="left"/>
    </xf>
    <xf numFmtId="0" fontId="6" fillId="0" borderId="34" xfId="8" applyFill="1" applyBorder="1" applyAlignment="1">
      <alignment horizontal="center"/>
    </xf>
    <xf numFmtId="0" fontId="6" fillId="0" borderId="31" xfId="8" applyFill="1" applyBorder="1" applyAlignment="1">
      <alignment horizontal="center"/>
    </xf>
    <xf numFmtId="170" fontId="8" fillId="63" borderId="9" xfId="28" applyNumberFormat="1" applyFill="1" applyBorder="1" applyAlignment="1">
      <alignment horizontal="right"/>
    </xf>
    <xf numFmtId="170" fontId="8" fillId="63" borderId="11" xfId="28" applyNumberFormat="1" applyFill="1" applyBorder="1" applyAlignment="1">
      <alignment horizontal="right"/>
    </xf>
    <xf numFmtId="0" fontId="5" fillId="0" borderId="30" xfId="7" applyBorder="1" applyAlignment="1">
      <alignment horizontal="center"/>
    </xf>
    <xf numFmtId="0" fontId="5" fillId="0" borderId="31" xfId="7" applyBorder="1" applyAlignment="1">
      <alignment horizontal="center"/>
    </xf>
    <xf numFmtId="0" fontId="5" fillId="0" borderId="35" xfId="7" applyBorder="1" applyAlignment="1">
      <alignment horizontal="center"/>
    </xf>
    <xf numFmtId="0" fontId="6" fillId="0" borderId="30" xfId="8" applyFill="1" applyBorder="1" applyAlignment="1">
      <alignment horizontal="center"/>
    </xf>
    <xf numFmtId="0" fontId="6" fillId="0" borderId="32" xfId="8" applyFill="1" applyBorder="1" applyAlignment="1">
      <alignment horizontal="center"/>
    </xf>
    <xf numFmtId="0" fontId="6" fillId="0" borderId="35" xfId="8" applyFill="1" applyBorder="1" applyAlignment="1">
      <alignment horizontal="center"/>
    </xf>
    <xf numFmtId="168" fontId="8" fillId="65" borderId="12" xfId="43" applyNumberFormat="1" applyFont="1" applyFill="1" applyBorder="1" applyAlignment="1" applyProtection="1">
      <alignment horizontal="center"/>
    </xf>
    <xf numFmtId="168" fontId="8" fillId="65" borderId="14" xfId="43" applyNumberFormat="1" applyFont="1" applyFill="1" applyBorder="1" applyAlignment="1" applyProtection="1">
      <alignment horizontal="center"/>
    </xf>
    <xf numFmtId="168" fontId="8" fillId="65" borderId="9" xfId="43" applyNumberFormat="1" applyFont="1" applyFill="1" applyBorder="1" applyAlignment="1" applyProtection="1">
      <alignment horizontal="center"/>
    </xf>
    <xf numFmtId="168" fontId="8" fillId="65" borderId="11" xfId="43" applyNumberFormat="1" applyFont="1" applyFill="1" applyBorder="1" applyAlignment="1" applyProtection="1">
      <alignment horizontal="center"/>
    </xf>
    <xf numFmtId="170" fontId="8" fillId="64" borderId="9" xfId="43" applyNumberFormat="1" applyFont="1" applyFill="1" applyBorder="1" applyAlignment="1" applyProtection="1">
      <alignment horizontal="right"/>
    </xf>
    <xf numFmtId="170" fontId="8" fillId="64" borderId="11" xfId="43" applyNumberFormat="1" applyFont="1" applyFill="1" applyBorder="1" applyAlignment="1" applyProtection="1">
      <alignment horizontal="right"/>
    </xf>
    <xf numFmtId="0" fontId="2" fillId="2" borderId="8" xfId="6" applyAlignment="1">
      <alignment horizontal="center"/>
    </xf>
    <xf numFmtId="0" fontId="6" fillId="3" borderId="8" xfId="8" applyAlignment="1">
      <alignment horizontal="center"/>
    </xf>
    <xf numFmtId="0" fontId="5" fillId="0" borderId="0" xfId="7" applyBorder="1" applyAlignment="1">
      <alignment horizontal="left"/>
    </xf>
    <xf numFmtId="0" fontId="7" fillId="0" borderId="0" xfId="9" applyBorder="1" applyAlignment="1">
      <alignment horizontal="left"/>
    </xf>
    <xf numFmtId="0" fontId="6" fillId="0" borderId="2" xfId="9" applyFont="1" applyAlignment="1" applyProtection="1">
      <alignment horizontal="center" vertical="center"/>
      <protection locked="0"/>
    </xf>
    <xf numFmtId="0" fontId="6" fillId="0" borderId="25" xfId="9" applyFont="1" applyBorder="1" applyAlignment="1" applyProtection="1">
      <alignment horizontal="center" vertical="center"/>
      <protection locked="0"/>
    </xf>
    <xf numFmtId="0" fontId="6" fillId="0" borderId="26" xfId="9" applyFont="1" applyBorder="1" applyAlignment="1" applyProtection="1">
      <alignment horizontal="center" vertical="center"/>
      <protection locked="0"/>
    </xf>
    <xf numFmtId="0" fontId="6" fillId="0" borderId="27" xfId="9" applyFont="1" applyBorder="1" applyAlignment="1" applyProtection="1">
      <alignment horizontal="center" vertical="center"/>
      <protection locked="0"/>
    </xf>
    <xf numFmtId="0" fontId="4" fillId="2" borderId="8" xfId="43" applyNumberFormat="1" applyFont="1" applyFill="1" applyBorder="1" applyAlignment="1">
      <alignment horizontal="left"/>
    </xf>
  </cellXfs>
  <cellStyles count="56">
    <cellStyle name="20% - Accent3" xfId="46" builtinId="38"/>
    <cellStyle name="20% - Accent4" xfId="49" builtinId="42"/>
    <cellStyle name="20% - Accent5" xfId="51" builtinId="46"/>
    <cellStyle name="40% - Accent4" xfId="50" builtinId="43"/>
    <cellStyle name="60% - Accent3" xfId="47" builtinId="40"/>
    <cellStyle name="60% - Accent5" xfId="52" builtinId="48"/>
    <cellStyle name="Accent_1a" xfId="23" xr:uid="{1850D034-C457-4F73-97DC-03C854F0E9E4}"/>
    <cellStyle name="Accent_1b" xfId="24" xr:uid="{011503B4-EA91-49B9-9ECB-E13255A5D1FC}"/>
    <cellStyle name="Accent_1c" xfId="25" xr:uid="{FB5F110D-752B-443B-8461-9820556CE177}"/>
    <cellStyle name="Accent_2a" xfId="26" xr:uid="{347C0E78-A3B9-48C2-A5A4-0F0DB04549B8}"/>
    <cellStyle name="Accent_2b" xfId="27" xr:uid="{77B57318-5E71-4541-B515-A70433548735}"/>
    <cellStyle name="Accent_2c" xfId="28" xr:uid="{144B57C3-DFE3-44B9-8BDA-410A891AF7A7}"/>
    <cellStyle name="Accent_3a" xfId="29" xr:uid="{217BFEC8-B39F-4AAE-993F-16CBEFB784C4}"/>
    <cellStyle name="Accent_3b" xfId="30" xr:uid="{777199E7-E5C4-4446-8913-63DD6A50FFBF}"/>
    <cellStyle name="Accent_3c" xfId="31" xr:uid="{EED1854D-4C82-495A-9208-7F8538E8B9AD}"/>
    <cellStyle name="Accent4" xfId="48" builtinId="41"/>
    <cellStyle name="Accent5" xfId="45" builtinId="45"/>
    <cellStyle name="Admin" xfId="22" xr:uid="{BC83FA60-2FB3-4038-B608-E4A4168B2EDC}"/>
    <cellStyle name="Admin 2" xfId="53" xr:uid="{ACDD8107-E6BB-4F93-9681-3BBABBB5A14C}"/>
    <cellStyle name="Berekening" xfId="35" builtinId="22" hidden="1"/>
    <cellStyle name="Bronvermelding" xfId="32" xr:uid="{12C3AF69-5B5F-433C-8DAC-994EB3ECCE78}"/>
    <cellStyle name="Commentaar" xfId="21" xr:uid="{AEB2C3B1-0C6F-48AA-B8B5-94E69BF407DD}"/>
    <cellStyle name="Controlecel" xfId="37" builtinId="23" hidden="1"/>
    <cellStyle name="Form_1a" xfId="11" xr:uid="{43398FD7-ADE7-43FB-8A42-5A0C9E0AC1FF}"/>
    <cellStyle name="Form_1b" xfId="13" xr:uid="{7EC33D88-6BCC-4E69-904B-30399E50DDB3}"/>
    <cellStyle name="Form_1c" xfId="15" xr:uid="{588B848E-85AB-40AF-9004-3A1F20A5CDDF}"/>
    <cellStyle name="Form_2a" xfId="10" xr:uid="{E14EE0A1-493E-4540-AAE5-A004A03F36DA}"/>
    <cellStyle name="Form_2b" xfId="12" xr:uid="{33F8C6FF-841E-4909-8ED0-E172A84DEC76}"/>
    <cellStyle name="Form_2c" xfId="14" xr:uid="{A086F2C5-3268-4D21-9ED9-E9183B08C2A3}"/>
    <cellStyle name="Form_Som_1" xfId="17" xr:uid="{16750689-5342-45E6-8474-DA6A40B71DA9}"/>
    <cellStyle name="Form_Som_2" xfId="16" xr:uid="{237B48AD-BB23-4401-B288-FDA4DA847787}"/>
    <cellStyle name="Gekoppelde cel" xfId="36" builtinId="24" hidden="1"/>
    <cellStyle name="Hyperlink" xfId="42" builtinId="8"/>
    <cellStyle name="Invoer" xfId="33" builtinId="20" hidden="1"/>
    <cellStyle name="Invoer" xfId="18" xr:uid="{973E3742-905B-4D64-A359-932F60476461}"/>
    <cellStyle name="Invoer_Lijst" xfId="19" xr:uid="{F469D601-84FE-40F6-8ED6-7758AECB793B}"/>
    <cellStyle name="Komma" xfId="43" builtinId="3"/>
    <cellStyle name="Komma 2" xfId="54" xr:uid="{AFE24136-DA48-475E-90E3-736D24062F8B}"/>
    <cellStyle name="Named_Range" xfId="20" xr:uid="{1AC924FE-F8F2-4A0F-BAC2-3B189E0590AC}"/>
    <cellStyle name="Named_Range_2" xfId="41" xr:uid="{19A08461-D525-4A6A-AF1D-B6D5A77F9183}"/>
    <cellStyle name="Niv_Bla_1" xfId="1" xr:uid="{7C57BFEE-1ED5-45A6-B842-2FB73CAE0E77}"/>
    <cellStyle name="Niv_Bla_2" xfId="3" xr:uid="{775BD20D-68B7-41FB-BDC6-54A6EE4FE4D2}"/>
    <cellStyle name="Niv_Bla_3" xfId="5" xr:uid="{966FB671-9445-4CF7-8E6F-7C37D1BB32DE}"/>
    <cellStyle name="Niv_Grij_1" xfId="2" xr:uid="{81D7D5A2-86F8-4A21-9656-C4BFDC0D06D8}"/>
    <cellStyle name="NIv_Grij_2" xfId="4" xr:uid="{6BC26E68-5126-4DEB-AAEA-3550E3E5DB69}"/>
    <cellStyle name="Niv_Grij_3" xfId="6" xr:uid="{FA97BEB7-3CF1-460B-9753-AB056A2741C2}"/>
    <cellStyle name="Notitie" xfId="39" builtinId="10" hidden="1"/>
    <cellStyle name="Standaard" xfId="0" builtinId="0"/>
    <cellStyle name="Tabel_Cel" xfId="9" xr:uid="{0E4A0E5D-7B25-40C9-B7D3-C13AA4B6EFB3}"/>
    <cellStyle name="Tabel_Kop_1" xfId="7" xr:uid="{7176C88A-4954-49FA-B187-1360E08B0EFB}"/>
    <cellStyle name="Tabel_Kop_2" xfId="8" xr:uid="{AE0B197A-28CC-4A3B-81F1-7EE0EA262CB7}"/>
    <cellStyle name="Uitvoer" xfId="34" builtinId="21" hidden="1"/>
    <cellStyle name="Valuta" xfId="44" builtinId="4"/>
    <cellStyle name="Valuta 2" xfId="55" xr:uid="{568F2290-9D9E-4EB2-80B8-68A578887B34}"/>
    <cellStyle name="Verklarende tekst" xfId="40" builtinId="53" hidden="1"/>
    <cellStyle name="Waarschuwingstekst" xfId="38" builtinId="11" hidden="1"/>
  </cellStyles>
  <dxfs count="0"/>
  <tableStyles count="0" defaultTableStyle="TableStyleMedium2" defaultPivotStyle="PivotStyleLight16"/>
  <colors>
    <mruColors>
      <color rgb="FFFDC94D"/>
      <color rgb="FFFEE9B4"/>
      <color rgb="FFFEF4DA"/>
      <color rgb="FFFEDD8A"/>
      <color rgb="FF93AA1E"/>
      <color rgb="FFC0D45C"/>
      <color rgb="FFFFF5DD"/>
      <color rgb="FFFEEBBA"/>
      <color rgb="FFFEDD8C"/>
      <color rgb="FFE699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75949</xdr:colOff>
      <xdr:row>53</xdr:row>
      <xdr:rowOff>83385</xdr:rowOff>
    </xdr:from>
    <xdr:to>
      <xdr:col>3</xdr:col>
      <xdr:colOff>241049</xdr:colOff>
      <xdr:row>55</xdr:row>
      <xdr:rowOff>10360</xdr:rowOff>
    </xdr:to>
    <xdr:sp macro="" textlink="">
      <xdr:nvSpPr>
        <xdr:cNvPr id="3" name="Rectangle: Rounded Corners 2">
          <a:extLst>
            <a:ext uri="{FF2B5EF4-FFF2-40B4-BE49-F238E27FC236}">
              <a16:creationId xmlns:a16="http://schemas.microsoft.com/office/drawing/2014/main" id="{00000000-0008-0000-0000-000003000000}"/>
            </a:ext>
          </a:extLst>
        </xdr:cNvPr>
        <xdr:cNvSpPr/>
      </xdr:nvSpPr>
      <xdr:spPr>
        <a:xfrm>
          <a:off x="828424" y="2883735"/>
          <a:ext cx="1336675" cy="288925"/>
        </a:xfrm>
        <a:prstGeom prst="roundRect">
          <a:avLst/>
        </a:prstGeom>
        <a:solidFill>
          <a:schemeClr val="accent2"/>
        </a:solidFill>
        <a:ln>
          <a:solidFill>
            <a:schemeClr val="accent2">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1100">
              <a:solidFill>
                <a:sysClr val="windowText" lastClr="000000"/>
              </a:solidFill>
            </a:rPr>
            <a:t>Inv_Technisch</a:t>
          </a:r>
          <a:endParaRPr lang="en-NL" sz="1100">
            <a:solidFill>
              <a:sysClr val="windowText" lastClr="000000"/>
            </a:solidFill>
          </a:endParaRPr>
        </a:p>
      </xdr:txBody>
    </xdr:sp>
    <xdr:clientData/>
  </xdr:twoCellAnchor>
  <xdr:twoCellAnchor>
    <xdr:from>
      <xdr:col>2</xdr:col>
      <xdr:colOff>75949</xdr:colOff>
      <xdr:row>56</xdr:row>
      <xdr:rowOff>68930</xdr:rowOff>
    </xdr:from>
    <xdr:to>
      <xdr:col>3</xdr:col>
      <xdr:colOff>237874</xdr:colOff>
      <xdr:row>58</xdr:row>
      <xdr:rowOff>2255</xdr:rowOff>
    </xdr:to>
    <xdr:sp macro="" textlink="">
      <xdr:nvSpPr>
        <xdr:cNvPr id="4" name="Rectangle: Rounded Corners 3">
          <a:extLst>
            <a:ext uri="{FF2B5EF4-FFF2-40B4-BE49-F238E27FC236}">
              <a16:creationId xmlns:a16="http://schemas.microsoft.com/office/drawing/2014/main" id="{00000000-0008-0000-0000-000004000000}"/>
            </a:ext>
          </a:extLst>
        </xdr:cNvPr>
        <xdr:cNvSpPr/>
      </xdr:nvSpPr>
      <xdr:spPr>
        <a:xfrm>
          <a:off x="790324" y="3774155"/>
          <a:ext cx="1276350" cy="314325"/>
        </a:xfrm>
        <a:prstGeom prst="roundRect">
          <a:avLst/>
        </a:prstGeom>
        <a:solidFill>
          <a:schemeClr val="accent2"/>
        </a:solidFill>
        <a:ln>
          <a:solidFill>
            <a:schemeClr val="accent2">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1100">
              <a:solidFill>
                <a:sysClr val="windowText" lastClr="000000"/>
              </a:solidFill>
            </a:rPr>
            <a:t>Inv_Financieel</a:t>
          </a:r>
          <a:endParaRPr lang="en-NL" sz="1100">
            <a:solidFill>
              <a:sysClr val="windowText" lastClr="000000"/>
            </a:solidFill>
          </a:endParaRPr>
        </a:p>
      </xdr:txBody>
    </xdr:sp>
    <xdr:clientData/>
  </xdr:twoCellAnchor>
  <xdr:twoCellAnchor>
    <xdr:from>
      <xdr:col>2</xdr:col>
      <xdr:colOff>75949</xdr:colOff>
      <xdr:row>59</xdr:row>
      <xdr:rowOff>57651</xdr:rowOff>
    </xdr:from>
    <xdr:to>
      <xdr:col>3</xdr:col>
      <xdr:colOff>237874</xdr:colOff>
      <xdr:row>60</xdr:row>
      <xdr:rowOff>181476</xdr:rowOff>
    </xdr:to>
    <xdr:sp macro="" textlink="">
      <xdr:nvSpPr>
        <xdr:cNvPr id="5" name="Rectangle: Rounded Corners 4">
          <a:extLst>
            <a:ext uri="{FF2B5EF4-FFF2-40B4-BE49-F238E27FC236}">
              <a16:creationId xmlns:a16="http://schemas.microsoft.com/office/drawing/2014/main" id="{00000000-0008-0000-0000-000005000000}"/>
            </a:ext>
          </a:extLst>
        </xdr:cNvPr>
        <xdr:cNvSpPr/>
      </xdr:nvSpPr>
      <xdr:spPr>
        <a:xfrm>
          <a:off x="790324" y="4334376"/>
          <a:ext cx="1276350" cy="314325"/>
        </a:xfrm>
        <a:prstGeom prst="roundRect">
          <a:avLst/>
        </a:prstGeom>
        <a:solidFill>
          <a:schemeClr val="accent2"/>
        </a:solidFill>
        <a:ln>
          <a:solidFill>
            <a:schemeClr val="accent2">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1100">
              <a:solidFill>
                <a:schemeClr val="tx1"/>
              </a:solidFill>
            </a:rPr>
            <a:t>Inv_Volloop</a:t>
          </a:r>
          <a:endParaRPr lang="en-NL" sz="1100">
            <a:solidFill>
              <a:schemeClr val="tx1"/>
            </a:solidFill>
          </a:endParaRPr>
        </a:p>
      </xdr:txBody>
    </xdr:sp>
    <xdr:clientData/>
  </xdr:twoCellAnchor>
  <xdr:twoCellAnchor>
    <xdr:from>
      <xdr:col>3</xdr:col>
      <xdr:colOff>913010</xdr:colOff>
      <xdr:row>56</xdr:row>
      <xdr:rowOff>66675</xdr:rowOff>
    </xdr:from>
    <xdr:to>
      <xdr:col>4</xdr:col>
      <xdr:colOff>909470</xdr:colOff>
      <xdr:row>58</xdr:row>
      <xdr:rowOff>0</xdr:rowOff>
    </xdr:to>
    <xdr:sp macro="" textlink="">
      <xdr:nvSpPr>
        <xdr:cNvPr id="14" name="Rectangle: Rounded Corners 13">
          <a:extLst>
            <a:ext uri="{FF2B5EF4-FFF2-40B4-BE49-F238E27FC236}">
              <a16:creationId xmlns:a16="http://schemas.microsoft.com/office/drawing/2014/main" id="{00000000-0008-0000-0000-00000E000000}"/>
            </a:ext>
          </a:extLst>
        </xdr:cNvPr>
        <xdr:cNvSpPr/>
      </xdr:nvSpPr>
      <xdr:spPr>
        <a:xfrm>
          <a:off x="3027095" y="3769809"/>
          <a:ext cx="1396221" cy="314325"/>
        </a:xfrm>
        <a:prstGeom prst="roundRect">
          <a:avLst/>
        </a:prstGeom>
        <a:solidFill>
          <a:schemeClr val="accent3"/>
        </a:solidFill>
        <a:ln>
          <a:solidFill>
            <a:schemeClr val="accent3">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1100">
              <a:solidFill>
                <a:schemeClr val="bg1"/>
              </a:solidFill>
            </a:rPr>
            <a:t>Reken_Overzicht</a:t>
          </a:r>
          <a:endParaRPr lang="en-NL" sz="1100">
            <a:solidFill>
              <a:schemeClr val="bg1"/>
            </a:solidFill>
          </a:endParaRPr>
        </a:p>
      </xdr:txBody>
    </xdr:sp>
    <xdr:clientData/>
  </xdr:twoCellAnchor>
  <xdr:twoCellAnchor>
    <xdr:from>
      <xdr:col>5</xdr:col>
      <xdr:colOff>753303</xdr:colOff>
      <xdr:row>56</xdr:row>
      <xdr:rowOff>66675</xdr:rowOff>
    </xdr:from>
    <xdr:to>
      <xdr:col>6</xdr:col>
      <xdr:colOff>569507</xdr:colOff>
      <xdr:row>58</xdr:row>
      <xdr:rowOff>0</xdr:rowOff>
    </xdr:to>
    <xdr:sp macro="" textlink="">
      <xdr:nvSpPr>
        <xdr:cNvPr id="15" name="Rectangle: Rounded Corners 14">
          <a:extLst>
            <a:ext uri="{FF2B5EF4-FFF2-40B4-BE49-F238E27FC236}">
              <a16:creationId xmlns:a16="http://schemas.microsoft.com/office/drawing/2014/main" id="{00000000-0008-0000-0000-00000F000000}"/>
            </a:ext>
          </a:extLst>
        </xdr:cNvPr>
        <xdr:cNvSpPr/>
      </xdr:nvSpPr>
      <xdr:spPr>
        <a:xfrm>
          <a:off x="6428910" y="3769809"/>
          <a:ext cx="1394951" cy="314325"/>
        </a:xfrm>
        <a:prstGeom prst="roundRect">
          <a:avLst/>
        </a:prstGeom>
        <a:solidFill>
          <a:schemeClr val="accent4"/>
        </a:solidFill>
        <a:ln>
          <a:solidFill>
            <a:schemeClr val="accent3">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1100">
              <a:solidFill>
                <a:schemeClr val="bg1"/>
              </a:solidFill>
            </a:rPr>
            <a:t>Dashboard</a:t>
          </a:r>
          <a:endParaRPr lang="en-NL" sz="1100">
            <a:solidFill>
              <a:schemeClr val="bg1"/>
            </a:solidFill>
          </a:endParaRPr>
        </a:p>
      </xdr:txBody>
    </xdr:sp>
    <xdr:clientData/>
  </xdr:twoCellAnchor>
  <xdr:twoCellAnchor>
    <xdr:from>
      <xdr:col>3</xdr:col>
      <xdr:colOff>913010</xdr:colOff>
      <xdr:row>63</xdr:row>
      <xdr:rowOff>95250</xdr:rowOff>
    </xdr:from>
    <xdr:to>
      <xdr:col>4</xdr:col>
      <xdr:colOff>909470</xdr:colOff>
      <xdr:row>65</xdr:row>
      <xdr:rowOff>28575</xdr:rowOff>
    </xdr:to>
    <xdr:sp macro="" textlink="">
      <xdr:nvSpPr>
        <xdr:cNvPr id="16" name="Rectangle: Rounded Corners 15">
          <a:extLst>
            <a:ext uri="{FF2B5EF4-FFF2-40B4-BE49-F238E27FC236}">
              <a16:creationId xmlns:a16="http://schemas.microsoft.com/office/drawing/2014/main" id="{00000000-0008-0000-0000-000010000000}"/>
            </a:ext>
          </a:extLst>
        </xdr:cNvPr>
        <xdr:cNvSpPr/>
      </xdr:nvSpPr>
      <xdr:spPr>
        <a:xfrm>
          <a:off x="3027095" y="5131884"/>
          <a:ext cx="1396221" cy="314325"/>
        </a:xfrm>
        <a:prstGeom prst="roundRect">
          <a:avLst/>
        </a:prstGeom>
        <a:solidFill>
          <a:schemeClr val="bg2">
            <a:lumMod val="90000"/>
          </a:schemeClr>
        </a:solidFill>
        <a:ln>
          <a:solidFill>
            <a:schemeClr val="bg2">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1100">
              <a:solidFill>
                <a:schemeClr val="tx1"/>
              </a:solidFill>
            </a:rPr>
            <a:t>Centraal</a:t>
          </a:r>
          <a:endParaRPr lang="en-NL" sz="1100">
            <a:solidFill>
              <a:schemeClr val="tx1"/>
            </a:solidFill>
          </a:endParaRPr>
        </a:p>
      </xdr:txBody>
    </xdr:sp>
    <xdr:clientData/>
  </xdr:twoCellAnchor>
  <xdr:twoCellAnchor>
    <xdr:from>
      <xdr:col>3</xdr:col>
      <xdr:colOff>241049</xdr:colOff>
      <xdr:row>54</xdr:row>
      <xdr:rowOff>46873</xdr:rowOff>
    </xdr:from>
    <xdr:to>
      <xdr:col>3</xdr:col>
      <xdr:colOff>913010</xdr:colOff>
      <xdr:row>57</xdr:row>
      <xdr:rowOff>33338</xdr:rowOff>
    </xdr:to>
    <xdr:cxnSp macro="">
      <xdr:nvCxnSpPr>
        <xdr:cNvPr id="19" name="Connector: Elbow 18">
          <a:extLst>
            <a:ext uri="{FF2B5EF4-FFF2-40B4-BE49-F238E27FC236}">
              <a16:creationId xmlns:a16="http://schemas.microsoft.com/office/drawing/2014/main" id="{00000000-0008-0000-0000-000013000000}"/>
            </a:ext>
          </a:extLst>
        </xdr:cNvPr>
        <xdr:cNvCxnSpPr>
          <a:stCxn id="3" idx="3"/>
          <a:endCxn id="14" idx="1"/>
        </xdr:cNvCxnSpPr>
      </xdr:nvCxnSpPr>
      <xdr:spPr>
        <a:xfrm>
          <a:off x="2355134" y="3369007"/>
          <a:ext cx="671961" cy="557965"/>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237874</xdr:colOff>
      <xdr:row>57</xdr:row>
      <xdr:rowOff>33338</xdr:rowOff>
    </xdr:from>
    <xdr:to>
      <xdr:col>3</xdr:col>
      <xdr:colOff>913010</xdr:colOff>
      <xdr:row>60</xdr:row>
      <xdr:rowOff>24314</xdr:rowOff>
    </xdr:to>
    <xdr:cxnSp macro="">
      <xdr:nvCxnSpPr>
        <xdr:cNvPr id="20" name="Connector: Elbow 19">
          <a:extLst>
            <a:ext uri="{FF2B5EF4-FFF2-40B4-BE49-F238E27FC236}">
              <a16:creationId xmlns:a16="http://schemas.microsoft.com/office/drawing/2014/main" id="{00000000-0008-0000-0000-000014000000}"/>
            </a:ext>
          </a:extLst>
        </xdr:cNvPr>
        <xdr:cNvCxnSpPr>
          <a:stCxn id="5" idx="3"/>
          <a:endCxn id="14" idx="1"/>
        </xdr:cNvCxnSpPr>
      </xdr:nvCxnSpPr>
      <xdr:spPr>
        <a:xfrm flipV="1">
          <a:off x="2351959" y="3926972"/>
          <a:ext cx="675136" cy="562476"/>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211360</xdr:colOff>
      <xdr:row>58</xdr:row>
      <xdr:rowOff>0</xdr:rowOff>
    </xdr:from>
    <xdr:to>
      <xdr:col>5</xdr:col>
      <xdr:colOff>1450779</xdr:colOff>
      <xdr:row>63</xdr:row>
      <xdr:rowOff>95250</xdr:rowOff>
    </xdr:to>
    <xdr:cxnSp macro="">
      <xdr:nvCxnSpPr>
        <xdr:cNvPr id="23" name="Connector: Elbow 22">
          <a:extLst>
            <a:ext uri="{FF2B5EF4-FFF2-40B4-BE49-F238E27FC236}">
              <a16:creationId xmlns:a16="http://schemas.microsoft.com/office/drawing/2014/main" id="{00000000-0008-0000-0000-000017000000}"/>
            </a:ext>
          </a:extLst>
        </xdr:cNvPr>
        <xdr:cNvCxnSpPr>
          <a:stCxn id="16" idx="0"/>
          <a:endCxn id="15" idx="2"/>
        </xdr:cNvCxnSpPr>
      </xdr:nvCxnSpPr>
      <xdr:spPr>
        <a:xfrm rot="5400000" flipH="1" flipV="1">
          <a:off x="4901921" y="2907419"/>
          <a:ext cx="1047750" cy="3401180"/>
        </a:xfrm>
        <a:prstGeom prst="bentConnector3">
          <a:avLst>
            <a:gd name="adj1" fmla="val 2295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856186</xdr:colOff>
      <xdr:row>60</xdr:row>
      <xdr:rowOff>181476</xdr:rowOff>
    </xdr:from>
    <xdr:to>
      <xdr:col>4</xdr:col>
      <xdr:colOff>211360</xdr:colOff>
      <xdr:row>63</xdr:row>
      <xdr:rowOff>95250</xdr:rowOff>
    </xdr:to>
    <xdr:cxnSp macro="">
      <xdr:nvCxnSpPr>
        <xdr:cNvPr id="26" name="Connector: Elbow 25">
          <a:extLst>
            <a:ext uri="{FF2B5EF4-FFF2-40B4-BE49-F238E27FC236}">
              <a16:creationId xmlns:a16="http://schemas.microsoft.com/office/drawing/2014/main" id="{00000000-0008-0000-0000-00001A000000}"/>
            </a:ext>
          </a:extLst>
        </xdr:cNvPr>
        <xdr:cNvCxnSpPr>
          <a:stCxn id="16" idx="0"/>
          <a:endCxn id="5" idx="2"/>
        </xdr:cNvCxnSpPr>
      </xdr:nvCxnSpPr>
      <xdr:spPr>
        <a:xfrm rot="16200000" flipV="1">
          <a:off x="2405828" y="3812505"/>
          <a:ext cx="485274" cy="2153483"/>
        </a:xfrm>
        <a:prstGeom prst="bentConnector3">
          <a:avLst>
            <a:gd name="adj1" fmla="val 5000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211360</xdr:colOff>
      <xdr:row>58</xdr:row>
      <xdr:rowOff>0</xdr:rowOff>
    </xdr:from>
    <xdr:to>
      <xdr:col>4</xdr:col>
      <xdr:colOff>211360</xdr:colOff>
      <xdr:row>63</xdr:row>
      <xdr:rowOff>95250</xdr:rowOff>
    </xdr:to>
    <xdr:cxnSp macro="">
      <xdr:nvCxnSpPr>
        <xdr:cNvPr id="34" name="Straight Arrow Connector 33">
          <a:extLst>
            <a:ext uri="{FF2B5EF4-FFF2-40B4-BE49-F238E27FC236}">
              <a16:creationId xmlns:a16="http://schemas.microsoft.com/office/drawing/2014/main" id="{00000000-0008-0000-0000-000022000000}"/>
            </a:ext>
          </a:extLst>
        </xdr:cNvPr>
        <xdr:cNvCxnSpPr>
          <a:stCxn id="16" idx="0"/>
          <a:endCxn id="14" idx="2"/>
        </xdr:cNvCxnSpPr>
      </xdr:nvCxnSpPr>
      <xdr:spPr>
        <a:xfrm flipV="1">
          <a:off x="3725206" y="4084134"/>
          <a:ext cx="0" cy="10477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237874</xdr:colOff>
      <xdr:row>57</xdr:row>
      <xdr:rowOff>33338</xdr:rowOff>
    </xdr:from>
    <xdr:to>
      <xdr:col>3</xdr:col>
      <xdr:colOff>913010</xdr:colOff>
      <xdr:row>57</xdr:row>
      <xdr:rowOff>35593</xdr:rowOff>
    </xdr:to>
    <xdr:cxnSp macro="">
      <xdr:nvCxnSpPr>
        <xdr:cNvPr id="35" name="Straight Arrow Connector 34">
          <a:extLst>
            <a:ext uri="{FF2B5EF4-FFF2-40B4-BE49-F238E27FC236}">
              <a16:creationId xmlns:a16="http://schemas.microsoft.com/office/drawing/2014/main" id="{00000000-0008-0000-0000-000023000000}"/>
            </a:ext>
          </a:extLst>
        </xdr:cNvPr>
        <xdr:cNvCxnSpPr>
          <a:stCxn id="4" idx="3"/>
          <a:endCxn id="14" idx="1"/>
        </xdr:cNvCxnSpPr>
      </xdr:nvCxnSpPr>
      <xdr:spPr>
        <a:xfrm flipV="1">
          <a:off x="2351959" y="3926972"/>
          <a:ext cx="675136" cy="22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909470</xdr:colOff>
      <xdr:row>57</xdr:row>
      <xdr:rowOff>31713</xdr:rowOff>
    </xdr:from>
    <xdr:to>
      <xdr:col>4</xdr:col>
      <xdr:colOff>1211480</xdr:colOff>
      <xdr:row>57</xdr:row>
      <xdr:rowOff>33338</xdr:rowOff>
    </xdr:to>
    <xdr:cxnSp macro="">
      <xdr:nvCxnSpPr>
        <xdr:cNvPr id="40" name="Straight Arrow Connector 39">
          <a:extLst>
            <a:ext uri="{FF2B5EF4-FFF2-40B4-BE49-F238E27FC236}">
              <a16:creationId xmlns:a16="http://schemas.microsoft.com/office/drawing/2014/main" id="{00000000-0008-0000-0000-000028000000}"/>
            </a:ext>
          </a:extLst>
        </xdr:cNvPr>
        <xdr:cNvCxnSpPr>
          <a:stCxn id="14" idx="3"/>
          <a:endCxn id="18" idx="1"/>
        </xdr:cNvCxnSpPr>
      </xdr:nvCxnSpPr>
      <xdr:spPr>
        <a:xfrm flipV="1">
          <a:off x="4423316" y="3925347"/>
          <a:ext cx="302010" cy="16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5</xdr:col>
      <xdr:colOff>853108</xdr:colOff>
      <xdr:row>3</xdr:row>
      <xdr:rowOff>10486</xdr:rowOff>
    </xdr:from>
    <xdr:to>
      <xdr:col>6</xdr:col>
      <xdr:colOff>612910</xdr:colOff>
      <xdr:row>6</xdr:row>
      <xdr:rowOff>58044</xdr:rowOff>
    </xdr:to>
    <xdr:pic>
      <xdr:nvPicPr>
        <xdr:cNvPr id="17" name="Afbeelding 3">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4978" y="648247"/>
          <a:ext cx="1341781" cy="619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1211480</xdr:colOff>
      <xdr:row>56</xdr:row>
      <xdr:rowOff>65050</xdr:rowOff>
    </xdr:from>
    <xdr:to>
      <xdr:col>5</xdr:col>
      <xdr:colOff>445940</xdr:colOff>
      <xdr:row>57</xdr:row>
      <xdr:rowOff>188875</xdr:rowOff>
    </xdr:to>
    <xdr:sp macro="" textlink="">
      <xdr:nvSpPr>
        <xdr:cNvPr id="18" name="Rectangle: Rounded Corners 17">
          <a:extLst>
            <a:ext uri="{FF2B5EF4-FFF2-40B4-BE49-F238E27FC236}">
              <a16:creationId xmlns:a16="http://schemas.microsoft.com/office/drawing/2014/main" id="{00000000-0008-0000-0000-000012000000}"/>
            </a:ext>
          </a:extLst>
        </xdr:cNvPr>
        <xdr:cNvSpPr/>
      </xdr:nvSpPr>
      <xdr:spPr>
        <a:xfrm>
          <a:off x="4725326" y="3768184"/>
          <a:ext cx="1396221" cy="314325"/>
        </a:xfrm>
        <a:prstGeom prst="roundRect">
          <a:avLst/>
        </a:prstGeom>
        <a:solidFill>
          <a:schemeClr val="accent3"/>
        </a:solidFill>
        <a:ln>
          <a:solidFill>
            <a:schemeClr val="accent3">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1100">
              <a:solidFill>
                <a:schemeClr val="bg1"/>
              </a:solidFill>
            </a:rPr>
            <a:t>Financieel_Overzicht</a:t>
          </a:r>
          <a:endParaRPr lang="en-NL" sz="1100">
            <a:solidFill>
              <a:schemeClr val="bg1"/>
            </a:solidFill>
          </a:endParaRPr>
        </a:p>
      </xdr:txBody>
    </xdr:sp>
    <xdr:clientData/>
  </xdr:twoCellAnchor>
  <xdr:twoCellAnchor>
    <xdr:from>
      <xdr:col>5</xdr:col>
      <xdr:colOff>445940</xdr:colOff>
      <xdr:row>57</xdr:row>
      <xdr:rowOff>31713</xdr:rowOff>
    </xdr:from>
    <xdr:to>
      <xdr:col>5</xdr:col>
      <xdr:colOff>753303</xdr:colOff>
      <xdr:row>57</xdr:row>
      <xdr:rowOff>33338</xdr:rowOff>
    </xdr:to>
    <xdr:cxnSp macro="">
      <xdr:nvCxnSpPr>
        <xdr:cNvPr id="33" name="Straight Arrow Connector 32">
          <a:extLst>
            <a:ext uri="{FF2B5EF4-FFF2-40B4-BE49-F238E27FC236}">
              <a16:creationId xmlns:a16="http://schemas.microsoft.com/office/drawing/2014/main" id="{00000000-0008-0000-0000-000021000000}"/>
            </a:ext>
          </a:extLst>
        </xdr:cNvPr>
        <xdr:cNvCxnSpPr>
          <a:stCxn id="18" idx="3"/>
          <a:endCxn id="15" idx="1"/>
        </xdr:cNvCxnSpPr>
      </xdr:nvCxnSpPr>
      <xdr:spPr>
        <a:xfrm>
          <a:off x="6121547" y="3925347"/>
          <a:ext cx="307363" cy="16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1591</xdr:colOff>
      <xdr:row>8</xdr:row>
      <xdr:rowOff>1</xdr:rowOff>
    </xdr:from>
    <xdr:to>
      <xdr:col>7</xdr:col>
      <xdr:colOff>0</xdr:colOff>
      <xdr:row>17</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41341" y="1543051"/>
          <a:ext cx="7624759" cy="1657349"/>
        </a:xfrm>
        <a:prstGeom prst="rect">
          <a:avLst/>
        </a:prstGeom>
        <a:solidFill>
          <a:schemeClr val="lt1"/>
        </a:solidFill>
        <a:ln w="952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t>Op deze plaats een</a:t>
          </a:r>
          <a:r>
            <a:rPr lang="nl-NL" sz="1100" baseline="0"/>
            <a:t> algemene beschrijving van het model. Voor wie is het gemaakt en waarom? Wat doe je ermee? Wat is het wel of niet?</a:t>
          </a:r>
          <a:endParaRPr lang="en-US" sz="1100" baseline="0"/>
        </a:p>
      </xdr:txBody>
    </xdr:sp>
    <xdr:clientData/>
  </xdr:twoCellAnchor>
  <xdr:twoCellAnchor>
    <xdr:from>
      <xdr:col>1</xdr:col>
      <xdr:colOff>240195</xdr:colOff>
      <xdr:row>33</xdr:row>
      <xdr:rowOff>1</xdr:rowOff>
    </xdr:from>
    <xdr:to>
      <xdr:col>7</xdr:col>
      <xdr:colOff>0</xdr:colOff>
      <xdr:row>42</xdr:row>
      <xdr:rowOff>136073</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512338" y="6395358"/>
          <a:ext cx="7162091" cy="1850572"/>
        </a:xfrm>
        <a:prstGeom prst="rect">
          <a:avLst/>
        </a:prstGeom>
        <a:solidFill>
          <a:schemeClr val="lt1"/>
        </a:solidFill>
        <a:ln w="952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aseline="0"/>
            <a:t>Op deze plaats een algemene uitleg van modelinstructies: wat moet je waar veranderen? Welke functionaliteiten hebben toelichting nodig?</a:t>
          </a:r>
          <a:endParaRPr lang="en-US" sz="1100" baseline="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313358</xdr:colOff>
      <xdr:row>0</xdr:row>
      <xdr:rowOff>130698</xdr:rowOff>
    </xdr:from>
    <xdr:to>
      <xdr:col>4</xdr:col>
      <xdr:colOff>582821</xdr:colOff>
      <xdr:row>3</xdr:row>
      <xdr:rowOff>65847</xdr:rowOff>
    </xdr:to>
    <xdr:pic>
      <xdr:nvPicPr>
        <xdr:cNvPr id="2" name="Afbeelding 3">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3358" y="130698"/>
          <a:ext cx="1130854" cy="481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1591</xdr:colOff>
      <xdr:row>18</xdr:row>
      <xdr:rowOff>1</xdr:rowOff>
    </xdr:from>
    <xdr:to>
      <xdr:col>8</xdr:col>
      <xdr:colOff>0</xdr:colOff>
      <xdr:row>24</xdr:row>
      <xdr:rowOff>167640</xdr:rowOff>
    </xdr:to>
    <xdr:sp macro="" textlink="">
      <xdr:nvSpPr>
        <xdr:cNvPr id="7" name="TextBox 6">
          <a:extLst>
            <a:ext uri="{FF2B5EF4-FFF2-40B4-BE49-F238E27FC236}">
              <a16:creationId xmlns:a16="http://schemas.microsoft.com/office/drawing/2014/main" id="{31EC1B90-97D9-467A-A32C-8BA1EE3AE71A}"/>
            </a:ext>
          </a:extLst>
        </xdr:cNvPr>
        <xdr:cNvSpPr txBox="1"/>
      </xdr:nvSpPr>
      <xdr:spPr>
        <a:xfrm>
          <a:off x="626431" y="1729741"/>
          <a:ext cx="9005249" cy="1264919"/>
        </a:xfrm>
        <a:prstGeom prst="rect">
          <a:avLst/>
        </a:prstGeom>
        <a:noFill/>
        <a:ln w="952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baseline="0"/>
            <a:t>Dit excelformat is opgesteld om Noord-Hollandse gemeenten te ondersteunen bij het opstellen van een integraal energiebesparingsprogramma of isolatieprogramma. In het programma is ruimte voor activiteiten gefinancierd vanuit verschillende regelingen, zoals de SPUK energiearmoede, de NIP Lokale Aanpak en de Provinciale REP, naast activiteiten gefinancierd vanuit de gemeente zelf. Door alle activiteiten gericht op energiebesparing in één overzicht te plaatsen, waarbij onderscheid gemaakt wordt tussen verschillende doelgroepen, kan je als gemeente beter sturen op doelstellingen voor energiebesparing. </a:t>
          </a:r>
          <a:br>
            <a:rPr lang="nl-NL" sz="1100" baseline="0"/>
          </a:br>
          <a:r>
            <a:rPr lang="nl-NL" sz="1100" baseline="0">
              <a:solidFill>
                <a:schemeClr val="dk1"/>
              </a:solidFill>
              <a:effectLst/>
              <a:latin typeface="+mn-lt"/>
              <a:ea typeface="+mn-ea"/>
              <a:cs typeface="+mn-cs"/>
            </a:rPr>
            <a:t>Naast deze excel raden wij aan om ook een geschreven energiebesparingsprogramma op te stellen, dat gedeeld kan worden met Colleges, raden en andere stakeholders. </a:t>
          </a:r>
          <a:br>
            <a:rPr lang="nl-NL" sz="1100" baseline="0"/>
          </a:br>
          <a:br>
            <a:rPr lang="nl-NL" sz="1100" baseline="0"/>
          </a:br>
          <a:endParaRPr lang="en-US" sz="1100" baseline="0"/>
        </a:p>
      </xdr:txBody>
    </xdr:sp>
    <xdr:clientData/>
  </xdr:twoCellAnchor>
  <xdr:twoCellAnchor>
    <xdr:from>
      <xdr:col>3</xdr:col>
      <xdr:colOff>0</xdr:colOff>
      <xdr:row>27</xdr:row>
      <xdr:rowOff>0</xdr:rowOff>
    </xdr:from>
    <xdr:to>
      <xdr:col>8</xdr:col>
      <xdr:colOff>6350</xdr:colOff>
      <xdr:row>39</xdr:row>
      <xdr:rowOff>144780</xdr:rowOff>
    </xdr:to>
    <xdr:sp macro="" textlink="">
      <xdr:nvSpPr>
        <xdr:cNvPr id="8" name="TextBox 7">
          <a:extLst>
            <a:ext uri="{FF2B5EF4-FFF2-40B4-BE49-F238E27FC236}">
              <a16:creationId xmlns:a16="http://schemas.microsoft.com/office/drawing/2014/main" id="{7685F589-CEBB-4B67-B15F-A238EDDC3B58}"/>
            </a:ext>
          </a:extLst>
        </xdr:cNvPr>
        <xdr:cNvSpPr txBox="1"/>
      </xdr:nvSpPr>
      <xdr:spPr>
        <a:xfrm>
          <a:off x="624840" y="3383280"/>
          <a:ext cx="9013190" cy="2339340"/>
        </a:xfrm>
        <a:prstGeom prst="rect">
          <a:avLst/>
        </a:prstGeom>
        <a:solidFill>
          <a:schemeClr val="lt1"/>
        </a:solidFill>
        <a:ln w="952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baseline="0"/>
            <a:t>Kies bovenaan </a:t>
          </a:r>
          <a:r>
            <a:rPr lang="nl-NL" sz="1100" b="1" baseline="0"/>
            <a:t>dit tabblad </a:t>
          </a:r>
          <a:r>
            <a:rPr lang="nl-NL" sz="1100" baseline="0"/>
            <a:t>de gemeente en het jaar dat de gemeente aardgasvrij wil zijn. Kijk vervolgens op tabblad Doelstelling en doelgroepen naar de resultaten. </a:t>
          </a:r>
          <a:br>
            <a:rPr lang="nl-NL" sz="1100" baseline="0"/>
          </a:br>
          <a:r>
            <a:rPr lang="nl-NL" sz="1100" baseline="0"/>
            <a:t>Het tabblad </a:t>
          </a:r>
          <a:r>
            <a:rPr lang="nl-NL" sz="1100" b="1" baseline="0"/>
            <a:t>Doelstelling en doelgroepen </a:t>
          </a:r>
          <a:r>
            <a:rPr lang="nl-NL" sz="1100" baseline="0"/>
            <a:t>is een factsheet met gegevens over jouw gemeente op basis van openbare data (incl. de NIP gelden). Het geeft een voorzet voor het opstellen van gemeentelijke doelstellingen gericht op isolatiemaatregelen, andere energiebesparende maatregelen en hybride warmtepompen. Leg deze naast bestaand beleid (transitievisie warmte, duurzaamheidsprogramma, etc) om tot gemeentelijke doelstellingen te komen en te bepalen op welke doelgroepen je de focus legt in je energiebesparingsprogramma. </a:t>
          </a:r>
          <a:br>
            <a:rPr lang="nl-NL" sz="1100" baseline="0"/>
          </a:br>
          <a:r>
            <a:rPr lang="nl-NL" sz="1100" baseline="0"/>
            <a:t>De gekozen doelgroepen vormen aparte programmalijnen in het tabblad </a:t>
          </a:r>
          <a:r>
            <a:rPr lang="nl-NL" sz="1100" b="1" baseline="0"/>
            <a:t>Uitvoeringsprogramma</a:t>
          </a:r>
          <a:r>
            <a:rPr lang="nl-NL" sz="1100" b="0" baseline="0"/>
            <a:t>, waar activiteiten, kosten, baten en verwacht bereik en conversie kunnen worden ingevuld. Twee doelgroepen zijn al standaard ingevuld omdat deze voor elke gemeente gelden, namelijk de doelgroep DEFG-labels (lokale aanpak) en huishoudens met Energiearmoede. Daarnaast is een standaard eerste programmalijn ingevuld voor ondersteunende activiteiten die niet specifiek gericht zijn op één doelgroep.</a:t>
          </a:r>
          <a:br>
            <a:rPr lang="nl-NL" sz="1100" b="0" baseline="0"/>
          </a:br>
          <a:r>
            <a:rPr lang="nl-NL" sz="1100" b="0" baseline="0"/>
            <a:t>In het tabblad </a:t>
          </a:r>
          <a:r>
            <a:rPr lang="nl-NL" sz="1100" b="1" baseline="0"/>
            <a:t>Invoerwaarden</a:t>
          </a:r>
          <a:r>
            <a:rPr lang="nl-NL" sz="1100" b="0" baseline="0"/>
            <a:t> kunnen gemeentelijke uurtarieven worden ingevuld (deze zijn nu standaard ingevuld op basis van landelijke gegevens).</a:t>
          </a:r>
        </a:p>
        <a:p>
          <a:pPr algn="l"/>
          <a:r>
            <a:rPr lang="nl-NL" sz="1100" b="0" baseline="0"/>
            <a:t>In het tabblad </a:t>
          </a:r>
          <a:r>
            <a:rPr lang="nl-NL" sz="1100" b="1" baseline="0"/>
            <a:t>Begroting</a:t>
          </a:r>
          <a:r>
            <a:rPr lang="nl-NL" sz="1100" b="0" baseline="0"/>
            <a:t> is een overzicht van baten, lasten en netto resultaat te zien. Baten kunnen in het tabblad Uitvoeringsprogramma bovendien uitgeslitst worden per activiteit, zodat inzichtelijk wordt welke activiteit vanuit welk budget wordt betaald.   </a:t>
          </a:r>
          <a:br>
            <a:rPr lang="nl-NL" sz="1100" baseline="0"/>
          </a:br>
          <a:endParaRPr lang="nl-NL" sz="1100" baseline="0"/>
        </a:p>
        <a:p>
          <a:pPr algn="l"/>
          <a:endParaRPr lang="nl-NL" sz="1100" baseline="0"/>
        </a:p>
        <a:p>
          <a:pPr algn="l"/>
          <a:endParaRPr lang="en-US" sz="1100" baseline="0"/>
        </a:p>
      </xdr:txBody>
    </xdr:sp>
    <xdr:clientData/>
  </xdr:twoCellAnchor>
  <xdr:twoCellAnchor>
    <xdr:from>
      <xdr:col>2</xdr:col>
      <xdr:colOff>144780</xdr:colOff>
      <xdr:row>40</xdr:row>
      <xdr:rowOff>160020</xdr:rowOff>
    </xdr:from>
    <xdr:to>
      <xdr:col>7</xdr:col>
      <xdr:colOff>1888490</xdr:colOff>
      <xdr:row>45</xdr:row>
      <xdr:rowOff>60960</xdr:rowOff>
    </xdr:to>
    <xdr:sp macro="" textlink="">
      <xdr:nvSpPr>
        <xdr:cNvPr id="3" name="TextBox 2">
          <a:extLst>
            <a:ext uri="{FF2B5EF4-FFF2-40B4-BE49-F238E27FC236}">
              <a16:creationId xmlns:a16="http://schemas.microsoft.com/office/drawing/2014/main" id="{BD8908CE-569F-4E74-956D-261CD581E3B7}"/>
            </a:ext>
          </a:extLst>
        </xdr:cNvPr>
        <xdr:cNvSpPr txBox="1"/>
      </xdr:nvSpPr>
      <xdr:spPr>
        <a:xfrm>
          <a:off x="617220" y="5920740"/>
          <a:ext cx="9013190" cy="815340"/>
        </a:xfrm>
        <a:prstGeom prst="rect">
          <a:avLst/>
        </a:prstGeom>
        <a:solidFill>
          <a:schemeClr val="lt1"/>
        </a:solidFill>
        <a:ln w="952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b="1" i="1" baseline="0"/>
            <a:t>DISCLAIMER: </a:t>
          </a:r>
          <a:r>
            <a:rPr lang="nl-NL" sz="1100" i="1" baseline="0"/>
            <a:t>dit format is opgesteld op basis van de wensen van Noord-Hollandse gemeenten en voorbeelden van recente isolatieprogramma's van diverse Nederlandse gemeenten. </a:t>
          </a:r>
          <a:r>
            <a:rPr lang="nl-NL" sz="1100" i="1" baseline="0">
              <a:solidFill>
                <a:schemeClr val="dk1"/>
              </a:solidFill>
              <a:effectLst/>
              <a:latin typeface="+mn-lt"/>
              <a:ea typeface="+mn-ea"/>
              <a:cs typeface="+mn-cs"/>
            </a:rPr>
            <a:t>Gemeenten hebben zelf vaak extra data beschikbaar die naast de open data in dit format gelegd kunnen worden. Om ervoor te zorgen dat doorrekeningen in dit bestand blijven kloppen, is er niet overal ruimte om het format zelf aan te passen of om eigen data toe te voegen. In het geval dat het format niet aansluit bij de wensen van je gemeente, stellen wij voor om een eigen format te gebruiken. </a:t>
          </a:r>
          <a:br>
            <a:rPr lang="nl-NL" sz="1100" baseline="0"/>
          </a:br>
          <a:endParaRPr lang="nl-NL" sz="1100" baseline="0"/>
        </a:p>
        <a:p>
          <a:pPr algn="l"/>
          <a:endParaRPr lang="nl-NL" sz="1100" baseline="0"/>
        </a:p>
        <a:p>
          <a:pPr algn="l"/>
          <a:endParaRPr lang="en-US" sz="1100" baseline="0"/>
        </a:p>
      </xdr:txBody>
    </xdr:sp>
    <xdr:clientData/>
  </xdr:twoCellAnchor>
  <xdr:twoCellAnchor editAs="oneCell">
    <xdr:from>
      <xdr:col>6</xdr:col>
      <xdr:colOff>899160</xdr:colOff>
      <xdr:row>7</xdr:row>
      <xdr:rowOff>60960</xdr:rowOff>
    </xdr:from>
    <xdr:to>
      <xdr:col>8</xdr:col>
      <xdr:colOff>59056</xdr:colOff>
      <xdr:row>11</xdr:row>
      <xdr:rowOff>17107</xdr:rowOff>
    </xdr:to>
    <xdr:pic>
      <xdr:nvPicPr>
        <xdr:cNvPr id="4" name="Afbeelding 1">
          <a:extLst>
            <a:ext uri="{FF2B5EF4-FFF2-40B4-BE49-F238E27FC236}">
              <a16:creationId xmlns:a16="http://schemas.microsoft.com/office/drawing/2014/main" id="{4C2C015A-D11B-4CE4-9341-B625A23D7EBB}"/>
            </a:ext>
          </a:extLst>
        </xdr:cNvPr>
        <xdr:cNvPicPr>
          <a:picLocks noChangeAspect="1"/>
        </xdr:cNvPicPr>
      </xdr:nvPicPr>
      <xdr:blipFill>
        <a:blip xmlns:r="http://schemas.openxmlformats.org/officeDocument/2006/relationships" r:embed="rId1"/>
        <a:stretch>
          <a:fillRect/>
        </a:stretch>
      </xdr:blipFill>
      <xdr:spPr>
        <a:xfrm>
          <a:off x="7025640" y="1409700"/>
          <a:ext cx="2661286" cy="6914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30</xdr:row>
      <xdr:rowOff>20638</xdr:rowOff>
    </xdr:from>
    <xdr:to>
      <xdr:col>5</xdr:col>
      <xdr:colOff>7621</xdr:colOff>
      <xdr:row>37</xdr:row>
      <xdr:rowOff>137160</xdr:rowOff>
    </xdr:to>
    <xdr:sp macro="" textlink="">
      <xdr:nvSpPr>
        <xdr:cNvPr id="2" name="Tekstvak 1">
          <a:extLst>
            <a:ext uri="{FF2B5EF4-FFF2-40B4-BE49-F238E27FC236}">
              <a16:creationId xmlns:a16="http://schemas.microsoft.com/office/drawing/2014/main" id="{5415FB2E-9DB0-C92E-6442-ECA10C12C71A}"/>
            </a:ext>
          </a:extLst>
        </xdr:cNvPr>
        <xdr:cNvSpPr txBox="1"/>
      </xdr:nvSpPr>
      <xdr:spPr>
        <a:xfrm>
          <a:off x="1" y="5651818"/>
          <a:ext cx="3337560" cy="14271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a:solidFill>
                <a:schemeClr val="dk1"/>
              </a:solidFill>
              <a:effectLst/>
              <a:latin typeface="+mn-lt"/>
              <a:ea typeface="+mn-ea"/>
              <a:cs typeface="+mn-cs"/>
            </a:rPr>
            <a:t>Gemeentes hebben middelen gekregen om </a:t>
          </a:r>
          <a:r>
            <a:rPr lang="nl-NL" sz="1000" b="1">
              <a:solidFill>
                <a:schemeClr val="dk1"/>
              </a:solidFill>
              <a:effectLst/>
              <a:latin typeface="+mn-lt"/>
              <a:ea typeface="+mn-ea"/>
              <a:cs typeface="+mn-cs"/>
            </a:rPr>
            <a:t>energiearmoede </a:t>
          </a:r>
          <a:r>
            <a:rPr lang="nl-NL" sz="1000">
              <a:solidFill>
                <a:schemeClr val="dk1"/>
              </a:solidFill>
              <a:effectLst/>
              <a:latin typeface="+mn-lt"/>
              <a:ea typeface="+mn-ea"/>
              <a:cs typeface="+mn-cs"/>
            </a:rPr>
            <a:t>te bestrijden. De aanpak energiearmoede kan overlappen met de lokale aanpak omdat er ook grote isolatiemaatregelen uit betaald mogen worden</a:t>
          </a:r>
          <a:r>
            <a:rPr lang="nl-NL" sz="1000" baseline="0">
              <a:solidFill>
                <a:schemeClr val="dk1"/>
              </a:solidFill>
              <a:effectLst/>
              <a:latin typeface="+mn-lt"/>
              <a:ea typeface="+mn-ea"/>
              <a:cs typeface="+mn-cs"/>
            </a:rPr>
            <a:t> en omdat er ook energiearmoede bij koopwoningen voorkomt</a:t>
          </a:r>
          <a:r>
            <a:rPr lang="nl-NL" sz="1000">
              <a:solidFill>
                <a:schemeClr val="dk1"/>
              </a:solidFill>
              <a:effectLst/>
              <a:latin typeface="+mn-lt"/>
              <a:ea typeface="+mn-ea"/>
              <a:cs typeface="+mn-cs"/>
            </a:rPr>
            <a:t>. De doelgroep voor energiearmoede is in 2021 per gemeente in kaart gebracht door TNO. De gehanteerde definitie is "Laag Inkomen &amp; Hoge Energiekosten (LIHK) óf Laag Inkomen &amp; huis met relatief Lage Energie Kwaliteit (LILEK)"</a:t>
          </a:r>
        </a:p>
      </xdr:txBody>
    </xdr:sp>
    <xdr:clientData/>
  </xdr:twoCellAnchor>
  <xdr:twoCellAnchor editAs="oneCell">
    <xdr:from>
      <xdr:col>6</xdr:col>
      <xdr:colOff>0</xdr:colOff>
      <xdr:row>52</xdr:row>
      <xdr:rowOff>0</xdr:rowOff>
    </xdr:from>
    <xdr:to>
      <xdr:col>6</xdr:col>
      <xdr:colOff>304800</xdr:colOff>
      <xdr:row>53</xdr:row>
      <xdr:rowOff>138218</xdr:rowOff>
    </xdr:to>
    <xdr:sp macro="" textlink="">
      <xdr:nvSpPr>
        <xdr:cNvPr id="6147" name="AutoShape 3">
          <a:extLst>
            <a:ext uri="{FF2B5EF4-FFF2-40B4-BE49-F238E27FC236}">
              <a16:creationId xmlns:a16="http://schemas.microsoft.com/office/drawing/2014/main" id="{770CD9FE-C298-F245-D382-BE7B80BE42ED}"/>
            </a:ext>
          </a:extLst>
        </xdr:cNvPr>
        <xdr:cNvSpPr>
          <a:spLocks noChangeAspect="1" noChangeArrowheads="1"/>
        </xdr:cNvSpPr>
      </xdr:nvSpPr>
      <xdr:spPr bwMode="auto">
        <a:xfrm>
          <a:off x="9144000" y="4483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49</xdr:row>
      <xdr:rowOff>0</xdr:rowOff>
    </xdr:from>
    <xdr:to>
      <xdr:col>6</xdr:col>
      <xdr:colOff>304800</xdr:colOff>
      <xdr:row>50</xdr:row>
      <xdr:rowOff>133350</xdr:rowOff>
    </xdr:to>
    <xdr:sp macro="" textlink="">
      <xdr:nvSpPr>
        <xdr:cNvPr id="6149" name="AutoShape 5">
          <a:extLst>
            <a:ext uri="{FF2B5EF4-FFF2-40B4-BE49-F238E27FC236}">
              <a16:creationId xmlns:a16="http://schemas.microsoft.com/office/drawing/2014/main" id="{4AA9DA98-4F1A-CB2E-B918-AD86FD538B84}"/>
            </a:ext>
          </a:extLst>
        </xdr:cNvPr>
        <xdr:cNvSpPr>
          <a:spLocks noChangeAspect="1" noChangeArrowheads="1"/>
        </xdr:cNvSpPr>
      </xdr:nvSpPr>
      <xdr:spPr bwMode="auto">
        <a:xfrm>
          <a:off x="7924800" y="393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3</xdr:colOff>
      <xdr:row>3</xdr:row>
      <xdr:rowOff>13042</xdr:rowOff>
    </xdr:from>
    <xdr:to>
      <xdr:col>10</xdr:col>
      <xdr:colOff>685800</xdr:colOff>
      <xdr:row>21</xdr:row>
      <xdr:rowOff>0</xdr:rowOff>
    </xdr:to>
    <xdr:sp macro="" textlink="">
      <xdr:nvSpPr>
        <xdr:cNvPr id="3" name="Tekstvak 2">
          <a:extLst>
            <a:ext uri="{FF2B5EF4-FFF2-40B4-BE49-F238E27FC236}">
              <a16:creationId xmlns:a16="http://schemas.microsoft.com/office/drawing/2014/main" id="{17C3FDC9-C71C-E4E1-EA1A-AAE089F954F2}"/>
            </a:ext>
          </a:extLst>
        </xdr:cNvPr>
        <xdr:cNvSpPr txBox="1"/>
      </xdr:nvSpPr>
      <xdr:spPr>
        <a:xfrm>
          <a:off x="3566163" y="660742"/>
          <a:ext cx="3421377" cy="33473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a:solidFill>
                <a:schemeClr val="dk1"/>
              </a:solidFill>
              <a:effectLst/>
              <a:latin typeface="+mn-lt"/>
              <a:ea typeface="+mn-ea"/>
              <a:cs typeface="+mn-cs"/>
            </a:rPr>
            <a:t>Het Nationaal Isolatieprogramma (NIP) stelt</a:t>
          </a:r>
          <a:r>
            <a:rPr lang="nl-NL" sz="1000" baseline="0">
              <a:solidFill>
                <a:schemeClr val="dk1"/>
              </a:solidFill>
              <a:effectLst/>
              <a:latin typeface="+mn-lt"/>
              <a:ea typeface="+mn-ea"/>
              <a:cs typeface="+mn-cs"/>
            </a:rPr>
            <a:t> doelen om woningen beter te isoleren</a:t>
          </a:r>
          <a:r>
            <a:rPr lang="nl-NL" sz="1000">
              <a:solidFill>
                <a:schemeClr val="dk1"/>
              </a:solidFill>
              <a:effectLst/>
              <a:latin typeface="+mn-lt"/>
              <a:ea typeface="+mn-ea"/>
              <a:cs typeface="+mn-cs"/>
            </a:rPr>
            <a:t>. Het doel is om 2,5 miljoen woningen te isoleren tot en moet 2030. Hieronder vallen in ieder geval alle 1,5 miljoen woningen met een E, F of G label. Het NIP kent een aantal actielijnen met subdoelstellingen: </a:t>
          </a:r>
        </a:p>
        <a:p>
          <a:pPr marL="228600" indent="-228600">
            <a:buFont typeface="+mj-lt"/>
            <a:buAutoNum type="arabicParenR"/>
          </a:pPr>
          <a:r>
            <a:rPr lang="nl-NL" sz="1000">
              <a:solidFill>
                <a:schemeClr val="dk1"/>
              </a:solidFill>
              <a:effectLst/>
              <a:latin typeface="+mn-lt"/>
              <a:ea typeface="+mn-ea"/>
              <a:cs typeface="+mn-cs"/>
            </a:rPr>
            <a:t>750.000 koopwoningen maken één of meerdere </a:t>
          </a:r>
          <a:r>
            <a:rPr lang="nl-NL" sz="1000" b="0">
              <a:solidFill>
                <a:schemeClr val="dk1"/>
              </a:solidFill>
              <a:effectLst/>
              <a:latin typeface="+mn-lt"/>
              <a:ea typeface="+mn-ea"/>
              <a:cs typeface="+mn-cs"/>
            </a:rPr>
            <a:t>labelstappen op eigen initiatief, ondersteund door landelijke en lokale regelingen en ondersteuningsaanbod. </a:t>
          </a:r>
        </a:p>
        <a:p>
          <a:pPr marL="228600" lvl="0" indent="-228600">
            <a:buFont typeface="+mj-lt"/>
            <a:buAutoNum type="arabicParenR"/>
          </a:pPr>
          <a:r>
            <a:rPr lang="nl-NL" sz="1000" b="0">
              <a:solidFill>
                <a:schemeClr val="dk1"/>
              </a:solidFill>
              <a:effectLst/>
              <a:latin typeface="+mn-lt"/>
              <a:ea typeface="+mn-ea"/>
              <a:cs typeface="+mn-cs"/>
            </a:rPr>
            <a:t>750.000 koopwoningen met EFG-labels maken één of meerdere labelstappen met behulp van een gemeentelijke, lokale aanpak. Gemeentes</a:t>
          </a:r>
          <a:r>
            <a:rPr lang="nl-NL" sz="1000" b="0" baseline="0">
              <a:solidFill>
                <a:schemeClr val="dk1"/>
              </a:solidFill>
              <a:effectLst/>
              <a:latin typeface="+mn-lt"/>
              <a:ea typeface="+mn-ea"/>
              <a:cs typeface="+mn-cs"/>
            </a:rPr>
            <a:t> krijgen hiervoor een 'regeling lokale aanpak'.</a:t>
          </a:r>
          <a:endParaRPr lang="nl-NL" sz="1000" b="0">
            <a:solidFill>
              <a:schemeClr val="dk1"/>
            </a:solidFill>
            <a:effectLst/>
            <a:latin typeface="+mn-lt"/>
            <a:ea typeface="+mn-ea"/>
            <a:cs typeface="+mn-cs"/>
          </a:endParaRPr>
        </a:p>
        <a:p>
          <a:pPr marL="228600" lvl="0" indent="-228600">
            <a:buFont typeface="+mj-lt"/>
            <a:buAutoNum type="arabicParenR"/>
          </a:pPr>
          <a:r>
            <a:rPr lang="nl-NL" sz="1000" b="0">
              <a:solidFill>
                <a:schemeClr val="dk1"/>
              </a:solidFill>
              <a:effectLst/>
              <a:latin typeface="+mn-lt"/>
              <a:ea typeface="+mn-ea"/>
              <a:cs typeface="+mn-cs"/>
            </a:rPr>
            <a:t>1 miljoen huurwoningen (sociaal en particulier) maken de stap naar de Standaard als gevolg van landelijke (prestatie)afspraken, landelijke regelingen en normering (700.000 sociale huur en 300.000 particuliere huur). </a:t>
          </a:r>
        </a:p>
        <a:p>
          <a:pPr marL="228600" lvl="0" indent="-228600">
            <a:buFont typeface="+mj-lt"/>
            <a:buAutoNum type="arabicParenR"/>
          </a:pPr>
          <a:r>
            <a:rPr lang="nl-NL" sz="1000" b="0">
              <a:solidFill>
                <a:schemeClr val="dk1"/>
              </a:solidFill>
              <a:effectLst/>
              <a:latin typeface="+mn-lt"/>
              <a:ea typeface="+mn-ea"/>
              <a:cs typeface="+mn-cs"/>
            </a:rPr>
            <a:t>Energie besparen</a:t>
          </a:r>
          <a:r>
            <a:rPr lang="nl-NL" sz="1000" b="0" baseline="0">
              <a:solidFill>
                <a:schemeClr val="dk1"/>
              </a:solidFill>
              <a:effectLst/>
              <a:latin typeface="+mn-lt"/>
              <a:ea typeface="+mn-ea"/>
              <a:cs typeface="+mn-cs"/>
            </a:rPr>
            <a:t> met laagdrempelige maatregelen, met name bij de doelgroep energiearmoede.</a:t>
          </a:r>
        </a:p>
        <a:p>
          <a:pPr marL="0" lvl="0" indent="0">
            <a:buFontTx/>
            <a:buNone/>
          </a:pPr>
          <a:endParaRPr lang="nl-NL" sz="1000" b="0" baseline="0">
            <a:solidFill>
              <a:schemeClr val="dk1"/>
            </a:solidFill>
            <a:effectLst/>
            <a:latin typeface="+mn-lt"/>
            <a:ea typeface="+mn-ea"/>
            <a:cs typeface="+mn-cs"/>
          </a:endParaRPr>
        </a:p>
        <a:p>
          <a:pPr marL="0" lvl="0" indent="0">
            <a:buFontTx/>
            <a:buNone/>
          </a:pPr>
          <a:r>
            <a:rPr lang="nl-NL" sz="1000" b="1" baseline="0">
              <a:solidFill>
                <a:schemeClr val="dk1"/>
              </a:solidFill>
              <a:effectLst/>
              <a:latin typeface="+mn-lt"/>
              <a:ea typeface="+mn-ea"/>
              <a:cs typeface="+mn-cs"/>
            </a:rPr>
            <a:t>D-labels</a:t>
          </a:r>
          <a:r>
            <a:rPr lang="nl-NL" sz="1000" b="0" baseline="0">
              <a:solidFill>
                <a:schemeClr val="dk1"/>
              </a:solidFill>
              <a:effectLst/>
              <a:latin typeface="+mn-lt"/>
              <a:ea typeface="+mn-ea"/>
              <a:cs typeface="+mn-cs"/>
            </a:rPr>
            <a:t> komen ook in aanmerking voor de NIP-regeling. Zij tellen echter niet mee in het doel van 750.000 woningen voor 2030.</a:t>
          </a:r>
          <a:endParaRPr lang="nl-NL" sz="800">
            <a:solidFill>
              <a:schemeClr val="dk1"/>
            </a:solidFill>
            <a:effectLst/>
            <a:latin typeface="+mn-lt"/>
            <a:ea typeface="+mn-ea"/>
            <a:cs typeface="+mn-cs"/>
          </a:endParaRPr>
        </a:p>
        <a:p>
          <a:endParaRPr lang="nl-NL" sz="800">
            <a:solidFill>
              <a:schemeClr val="dk1"/>
            </a:solidFill>
            <a:effectLst/>
            <a:latin typeface="+mn-lt"/>
            <a:ea typeface="+mn-ea"/>
            <a:cs typeface="+mn-cs"/>
          </a:endParaRPr>
        </a:p>
        <a:p>
          <a:endParaRPr lang="nl-NL" sz="800"/>
        </a:p>
      </xdr:txBody>
    </xdr:sp>
    <xdr:clientData/>
  </xdr:twoCellAnchor>
  <xdr:twoCellAnchor>
    <xdr:from>
      <xdr:col>0</xdr:col>
      <xdr:colOff>0</xdr:colOff>
      <xdr:row>43</xdr:row>
      <xdr:rowOff>21380</xdr:rowOff>
    </xdr:from>
    <xdr:to>
      <xdr:col>5</xdr:col>
      <xdr:colOff>0</xdr:colOff>
      <xdr:row>51</xdr:row>
      <xdr:rowOff>99060</xdr:rowOff>
    </xdr:to>
    <xdr:sp macro="" textlink="">
      <xdr:nvSpPr>
        <xdr:cNvPr id="9" name="Tekstvak 8">
          <a:extLst>
            <a:ext uri="{FF2B5EF4-FFF2-40B4-BE49-F238E27FC236}">
              <a16:creationId xmlns:a16="http://schemas.microsoft.com/office/drawing/2014/main" id="{09DCD0C1-B743-59B8-5D70-BCFB8D3E185F}"/>
            </a:ext>
          </a:extLst>
        </xdr:cNvPr>
        <xdr:cNvSpPr txBox="1"/>
      </xdr:nvSpPr>
      <xdr:spPr>
        <a:xfrm>
          <a:off x="0" y="8113820"/>
          <a:ext cx="3322320" cy="157882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a:solidFill>
                <a:schemeClr val="dk1"/>
              </a:solidFill>
              <a:effectLst/>
              <a:latin typeface="+mn-lt"/>
              <a:ea typeface="+mn-ea"/>
              <a:cs typeface="+mn-cs"/>
            </a:rPr>
            <a:t>Vanaf 2026 worden verwarmingstoestellen voor woningen genormeerd. Dit betekent dat hybride warmtepompen de norm worden in plaats van de CV-ketel.</a:t>
          </a:r>
          <a:r>
            <a:rPr lang="nl-NL" sz="1000" baseline="0">
              <a:solidFill>
                <a:schemeClr val="dk1"/>
              </a:solidFill>
              <a:effectLst/>
              <a:latin typeface="+mn-lt"/>
              <a:ea typeface="+mn-ea"/>
              <a:cs typeface="+mn-cs"/>
            </a:rPr>
            <a:t> </a:t>
          </a:r>
          <a:r>
            <a:rPr lang="nl-NL" sz="1000">
              <a:solidFill>
                <a:schemeClr val="dk1"/>
              </a:solidFill>
              <a:effectLst/>
              <a:latin typeface="+mn-lt"/>
              <a:ea typeface="+mn-ea"/>
              <a:cs typeface="+mn-cs"/>
            </a:rPr>
            <a:t>Een hybride warmtepomp </a:t>
          </a:r>
          <a:r>
            <a:rPr lang="nl-NL" sz="1000" b="0">
              <a:solidFill>
                <a:schemeClr val="dk1"/>
              </a:solidFill>
              <a:effectLst/>
              <a:latin typeface="+mn-lt"/>
              <a:ea typeface="+mn-ea"/>
              <a:cs typeface="+mn-cs"/>
            </a:rPr>
            <a:t>is niet overal “spijtvrij”. </a:t>
          </a:r>
          <a:r>
            <a:rPr lang="nl-NL" sz="1000">
              <a:solidFill>
                <a:schemeClr val="dk1"/>
              </a:solidFill>
              <a:effectLst/>
              <a:latin typeface="+mn-lt"/>
              <a:ea typeface="+mn-ea"/>
              <a:cs typeface="+mn-cs"/>
            </a:rPr>
            <a:t>Dat komt omdat gemeentes in sommige buurten al op korte termijn van het aardgas af willen. Ook zijn niet alle woningen technisch geschikt voor hybride warmtepompen. Voor deze analyse kijken we daarom naar</a:t>
          </a:r>
          <a:r>
            <a:rPr lang="nl-NL" sz="1000" b="1">
              <a:solidFill>
                <a:schemeClr val="dk1"/>
              </a:solidFill>
              <a:effectLst/>
              <a:latin typeface="+mn-lt"/>
              <a:ea typeface="+mn-ea"/>
              <a:cs typeface="+mn-cs"/>
            </a:rPr>
            <a:t> eengezinswoningen met energielabel D of beter, </a:t>
          </a:r>
          <a:r>
            <a:rPr lang="nl-NL" sz="1000" b="0">
              <a:solidFill>
                <a:schemeClr val="dk1"/>
              </a:solidFill>
              <a:effectLst/>
              <a:latin typeface="+mn-lt"/>
              <a:ea typeface="+mn-ea"/>
              <a:cs typeface="+mn-cs"/>
            </a:rPr>
            <a:t>gebouwd voor</a:t>
          </a:r>
          <a:r>
            <a:rPr lang="nl-NL" sz="1000" b="0" baseline="0">
              <a:solidFill>
                <a:schemeClr val="dk1"/>
              </a:solidFill>
              <a:effectLst/>
              <a:latin typeface="+mn-lt"/>
              <a:ea typeface="+mn-ea"/>
              <a:cs typeface="+mn-cs"/>
            </a:rPr>
            <a:t> 2019 (daarna is veel al aardgasvrij gebouwd)</a:t>
          </a:r>
          <a:r>
            <a:rPr lang="nl-NL" sz="1000">
              <a:solidFill>
                <a:schemeClr val="dk1"/>
              </a:solidFill>
              <a:effectLst/>
              <a:latin typeface="+mn-lt"/>
              <a:ea typeface="+mn-ea"/>
              <a:cs typeface="+mn-cs"/>
            </a:rPr>
            <a:t>. Deze zijn mogelijk kansrijk voor een hybride warmtepomp.</a:t>
          </a:r>
          <a:endParaRPr lang="nl-NL" sz="600"/>
        </a:p>
      </xdr:txBody>
    </xdr:sp>
    <xdr:clientData/>
  </xdr:twoCellAnchor>
  <xdr:twoCellAnchor>
    <xdr:from>
      <xdr:col>5</xdr:col>
      <xdr:colOff>236220</xdr:colOff>
      <xdr:row>22</xdr:row>
      <xdr:rowOff>30905</xdr:rowOff>
    </xdr:from>
    <xdr:to>
      <xdr:col>10</xdr:col>
      <xdr:colOff>701040</xdr:colOff>
      <xdr:row>32</xdr:row>
      <xdr:rowOff>106680</xdr:rowOff>
    </xdr:to>
    <xdr:sp macro="" textlink="">
      <xdr:nvSpPr>
        <xdr:cNvPr id="10" name="Tekstvak 9">
          <a:extLst>
            <a:ext uri="{FF2B5EF4-FFF2-40B4-BE49-F238E27FC236}">
              <a16:creationId xmlns:a16="http://schemas.microsoft.com/office/drawing/2014/main" id="{B3EFC6F5-57FC-1E4B-A655-60AE47447D56}"/>
            </a:ext>
          </a:extLst>
        </xdr:cNvPr>
        <xdr:cNvSpPr txBox="1"/>
      </xdr:nvSpPr>
      <xdr:spPr>
        <a:xfrm>
          <a:off x="3558540" y="4229525"/>
          <a:ext cx="3444240" cy="19274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a:solidFill>
                <a:schemeClr val="dk1"/>
              </a:solidFill>
              <a:effectLst/>
              <a:latin typeface="+mn-lt"/>
              <a:ea typeface="+mn-ea"/>
              <a:cs typeface="+mn-cs"/>
            </a:rPr>
            <a:t>De </a:t>
          </a:r>
          <a:r>
            <a:rPr lang="nl-NL" sz="1000" baseline="0">
              <a:solidFill>
                <a:schemeClr val="dk1"/>
              </a:solidFill>
              <a:effectLst/>
              <a:latin typeface="+mn-lt"/>
              <a:ea typeface="+mn-ea"/>
              <a:cs typeface="+mn-cs"/>
            </a:rPr>
            <a:t>lokale aanpak is op twee manieren te benaderen:</a:t>
          </a:r>
        </a:p>
        <a:p>
          <a:pPr marL="171450" indent="-171450">
            <a:buFont typeface="Arial" panose="020B0604020202020204" pitchFamily="34" charset="0"/>
            <a:buChar char="•"/>
          </a:pPr>
          <a:r>
            <a:rPr lang="nl-NL" sz="1000" b="1" baseline="0">
              <a:solidFill>
                <a:schemeClr val="dk1"/>
              </a:solidFill>
              <a:effectLst/>
              <a:latin typeface="+mn-lt"/>
              <a:ea typeface="+mn-ea"/>
              <a:cs typeface="+mn-cs"/>
            </a:rPr>
            <a:t>Terugredeneren vanuit het einddoel</a:t>
          </a:r>
          <a:r>
            <a:rPr lang="nl-NL" sz="1000" baseline="0">
              <a:solidFill>
                <a:schemeClr val="dk1"/>
              </a:solidFill>
              <a:effectLst/>
              <a:latin typeface="+mn-lt"/>
              <a:ea typeface="+mn-ea"/>
              <a:cs typeface="+mn-cs"/>
            </a:rPr>
            <a:t>: hoeveel woningen moeten we per jaar isoleren om uiteindelijk de hele woningvoorraad op de landelijke isolatiestandaard te krijgen? En hierin ook rekening houden dat de meeste wonineigenaren niet in één keer, maar in 2 à 3 stappen zullen isoleren.</a:t>
          </a:r>
        </a:p>
        <a:p>
          <a:pPr marL="171450" indent="-171450">
            <a:buFont typeface="Arial" panose="020B0604020202020204" pitchFamily="34" charset="0"/>
            <a:buChar char="•"/>
          </a:pPr>
          <a:r>
            <a:rPr lang="nl-NL" sz="1000" b="1" baseline="0">
              <a:solidFill>
                <a:schemeClr val="dk1"/>
              </a:solidFill>
              <a:effectLst/>
              <a:latin typeface="+mn-lt"/>
              <a:ea typeface="+mn-ea"/>
              <a:cs typeface="+mn-cs"/>
            </a:rPr>
            <a:t>Redeneren vanuit de NIP-regeling:</a:t>
          </a:r>
          <a:r>
            <a:rPr lang="nl-NL" sz="1000" baseline="0">
              <a:solidFill>
                <a:schemeClr val="dk1"/>
              </a:solidFill>
              <a:effectLst/>
              <a:latin typeface="+mn-lt"/>
              <a:ea typeface="+mn-ea"/>
              <a:cs typeface="+mn-cs"/>
            </a:rPr>
            <a:t> hoeveel particuliere DEFG-woningen hebben we, hoeveel geld kan de gemeente krijgen in 2023 en 2024, en op hoeveel woningen is deze berekening gebaseerd door het CBS? Het CBS heeft in de verdeelsleutel niet alleen gekeken naar particuliere DEFG-labels, maar ook naar lage inkomens en vermogens van huishoudens.</a:t>
          </a:r>
        </a:p>
      </xdr:txBody>
    </xdr:sp>
    <xdr:clientData/>
  </xdr:twoCellAnchor>
  <xdr:twoCellAnchor>
    <xdr:from>
      <xdr:col>6</xdr:col>
      <xdr:colOff>45720</xdr:colOff>
      <xdr:row>41</xdr:row>
      <xdr:rowOff>29000</xdr:rowOff>
    </xdr:from>
    <xdr:to>
      <xdr:col>10</xdr:col>
      <xdr:colOff>685800</xdr:colOff>
      <xdr:row>44</xdr:row>
      <xdr:rowOff>121920</xdr:rowOff>
    </xdr:to>
    <xdr:sp macro="" textlink="">
      <xdr:nvSpPr>
        <xdr:cNvPr id="4" name="Tekstvak 8">
          <a:extLst>
            <a:ext uri="{FF2B5EF4-FFF2-40B4-BE49-F238E27FC236}">
              <a16:creationId xmlns:a16="http://schemas.microsoft.com/office/drawing/2014/main" id="{25B7A266-F671-4BD2-8EAE-214AD9E5C5C9}"/>
            </a:ext>
          </a:extLst>
        </xdr:cNvPr>
        <xdr:cNvSpPr txBox="1"/>
      </xdr:nvSpPr>
      <xdr:spPr>
        <a:xfrm>
          <a:off x="3619500" y="7717580"/>
          <a:ext cx="3383280" cy="649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i="1">
              <a:solidFill>
                <a:schemeClr val="bg1">
                  <a:lumMod val="50000"/>
                </a:schemeClr>
              </a:solidFill>
              <a:effectLst/>
              <a:latin typeface="+mn-lt"/>
              <a:ea typeface="+mn-ea"/>
              <a:cs typeface="+mn-cs"/>
            </a:rPr>
            <a:t>* We gaan ervan uit dat woningen met label B of slechter nog een isolatie-opgave hebben</a:t>
          </a:r>
        </a:p>
        <a:p>
          <a:r>
            <a:rPr lang="nl-NL" sz="1000" i="1">
              <a:solidFill>
                <a:schemeClr val="bg1">
                  <a:lumMod val="50000"/>
                </a:schemeClr>
              </a:solidFill>
            </a:rPr>
            <a:t>** 1 à 3 stappen per woning of flatgebouw. Bij MGW maakt het hele gebouw een stap, niet individuele woningen.</a:t>
          </a:r>
        </a:p>
      </xdr:txBody>
    </xdr:sp>
    <xdr:clientData/>
  </xdr:twoCellAnchor>
  <xdr:twoCellAnchor>
    <xdr:from>
      <xdr:col>6</xdr:col>
      <xdr:colOff>7620</xdr:colOff>
      <xdr:row>53</xdr:row>
      <xdr:rowOff>21380</xdr:rowOff>
    </xdr:from>
    <xdr:to>
      <xdr:col>10</xdr:col>
      <xdr:colOff>693420</xdr:colOff>
      <xdr:row>54</xdr:row>
      <xdr:rowOff>167640</xdr:rowOff>
    </xdr:to>
    <xdr:sp macro="" textlink="">
      <xdr:nvSpPr>
        <xdr:cNvPr id="5" name="Tekstvak 8">
          <a:extLst>
            <a:ext uri="{FF2B5EF4-FFF2-40B4-BE49-F238E27FC236}">
              <a16:creationId xmlns:a16="http://schemas.microsoft.com/office/drawing/2014/main" id="{E587D42F-E6BA-4827-8CEF-D773B1B4D6D8}"/>
            </a:ext>
          </a:extLst>
        </xdr:cNvPr>
        <xdr:cNvSpPr txBox="1"/>
      </xdr:nvSpPr>
      <xdr:spPr>
        <a:xfrm>
          <a:off x="3573780" y="9988340"/>
          <a:ext cx="3421380" cy="3291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i="1">
              <a:solidFill>
                <a:schemeClr val="bg1">
                  <a:lumMod val="50000"/>
                </a:schemeClr>
              </a:solidFill>
            </a:rPr>
            <a:t>*Aantallen en bedragen komen uit conceptregeling NIP</a:t>
          </a:r>
        </a:p>
      </xdr:txBody>
    </xdr:sp>
    <xdr:clientData/>
  </xdr:twoCellAnchor>
  <xdr:twoCellAnchor>
    <xdr:from>
      <xdr:col>0</xdr:col>
      <xdr:colOff>0</xdr:colOff>
      <xdr:row>26</xdr:row>
      <xdr:rowOff>22860</xdr:rowOff>
    </xdr:from>
    <xdr:to>
      <xdr:col>4</xdr:col>
      <xdr:colOff>784860</xdr:colOff>
      <xdr:row>28</xdr:row>
      <xdr:rowOff>144780</xdr:rowOff>
    </xdr:to>
    <xdr:sp macro="" textlink="">
      <xdr:nvSpPr>
        <xdr:cNvPr id="7" name="Tekstvak 8">
          <a:extLst>
            <a:ext uri="{FF2B5EF4-FFF2-40B4-BE49-F238E27FC236}">
              <a16:creationId xmlns:a16="http://schemas.microsoft.com/office/drawing/2014/main" id="{D1CB9C2F-54D5-4A0D-8495-1E9B325832F4}"/>
            </a:ext>
          </a:extLst>
        </xdr:cNvPr>
        <xdr:cNvSpPr txBox="1"/>
      </xdr:nvSpPr>
      <xdr:spPr>
        <a:xfrm>
          <a:off x="0" y="4777740"/>
          <a:ext cx="3307080" cy="487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i="1">
              <a:solidFill>
                <a:schemeClr val="bg1">
                  <a:lumMod val="50000"/>
                </a:schemeClr>
              </a:solidFill>
              <a:effectLst/>
              <a:latin typeface="+mn-lt"/>
              <a:ea typeface="+mn-ea"/>
              <a:cs typeface="+mn-cs"/>
            </a:rPr>
            <a:t>** Indien een woning geen afgemeld energielabel heeft, is gekozen voor het voorlopige label op basis van bouwjaar en woningtype.</a:t>
          </a:r>
          <a:endParaRPr lang="nl-NL" sz="1000" i="1">
            <a:solidFill>
              <a:schemeClr val="bg1">
                <a:lumMod val="5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47626</xdr:colOff>
      <xdr:row>20</xdr:row>
      <xdr:rowOff>96838</xdr:rowOff>
    </xdr:from>
    <xdr:to>
      <xdr:col>10</xdr:col>
      <xdr:colOff>781050</xdr:colOff>
      <xdr:row>24</xdr:row>
      <xdr:rowOff>47625</xdr:rowOff>
    </xdr:to>
    <xdr:sp macro="" textlink="">
      <xdr:nvSpPr>
        <xdr:cNvPr id="2" name="Tekstvak 1">
          <a:extLst>
            <a:ext uri="{FF2B5EF4-FFF2-40B4-BE49-F238E27FC236}">
              <a16:creationId xmlns:a16="http://schemas.microsoft.com/office/drawing/2014/main" id="{4697C91D-3E2D-4A71-AAFE-1A86CEAF45F0}"/>
            </a:ext>
          </a:extLst>
        </xdr:cNvPr>
        <xdr:cNvSpPr txBox="1"/>
      </xdr:nvSpPr>
      <xdr:spPr>
        <a:xfrm>
          <a:off x="47626" y="2944813"/>
          <a:ext cx="7038974" cy="7318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a:solidFill>
                <a:schemeClr val="dk1"/>
              </a:solidFill>
              <a:effectLst/>
              <a:latin typeface="+mn-lt"/>
              <a:ea typeface="+mn-ea"/>
              <a:cs typeface="+mn-cs"/>
            </a:rPr>
            <a:t>Gemeentes hebben middelen gekregen om </a:t>
          </a:r>
          <a:r>
            <a:rPr lang="nl-NL" sz="1000" b="1">
              <a:solidFill>
                <a:schemeClr val="dk1"/>
              </a:solidFill>
              <a:effectLst/>
              <a:latin typeface="+mn-lt"/>
              <a:ea typeface="+mn-ea"/>
              <a:cs typeface="+mn-cs"/>
            </a:rPr>
            <a:t>energiearmoede </a:t>
          </a:r>
          <a:r>
            <a:rPr lang="nl-NL" sz="1000">
              <a:solidFill>
                <a:schemeClr val="dk1"/>
              </a:solidFill>
              <a:effectLst/>
              <a:latin typeface="+mn-lt"/>
              <a:ea typeface="+mn-ea"/>
              <a:cs typeface="+mn-cs"/>
            </a:rPr>
            <a:t>te bestrijden. De aanpak energiearmoede kan overlappen met de lokale aanpak omdat er ook grote isolatiemaatregelen uit betaald mogen worden</a:t>
          </a:r>
          <a:r>
            <a:rPr lang="nl-NL" sz="1000" baseline="0">
              <a:solidFill>
                <a:schemeClr val="dk1"/>
              </a:solidFill>
              <a:effectLst/>
              <a:latin typeface="+mn-lt"/>
              <a:ea typeface="+mn-ea"/>
              <a:cs typeface="+mn-cs"/>
            </a:rPr>
            <a:t> en omdat er ook energiearmoede bij koopwoningen voorkomt</a:t>
          </a:r>
          <a:r>
            <a:rPr lang="nl-NL" sz="1000">
              <a:solidFill>
                <a:schemeClr val="dk1"/>
              </a:solidFill>
              <a:effectLst/>
              <a:latin typeface="+mn-lt"/>
              <a:ea typeface="+mn-ea"/>
              <a:cs typeface="+mn-cs"/>
            </a:rPr>
            <a:t>. De doelgroep voor energiearmoede is in 2021 per gemeente in kaart gebracht door TNO. De gehanteerde definitie is "Laag Inkomen &amp; Hoge Energiekosten (LIHK) óf Laag Inkomen &amp; huis met relatief Lage Energie Kwaliteit (LILEK)"</a:t>
          </a:r>
        </a:p>
      </xdr:txBody>
    </xdr:sp>
    <xdr:clientData/>
  </xdr:twoCellAnchor>
  <xdr:twoCellAnchor editAs="oneCell">
    <xdr:from>
      <xdr:col>14</xdr:col>
      <xdr:colOff>0</xdr:colOff>
      <xdr:row>52</xdr:row>
      <xdr:rowOff>0</xdr:rowOff>
    </xdr:from>
    <xdr:to>
      <xdr:col>14</xdr:col>
      <xdr:colOff>304800</xdr:colOff>
      <xdr:row>53</xdr:row>
      <xdr:rowOff>136313</xdr:rowOff>
    </xdr:to>
    <xdr:sp macro="" textlink="">
      <xdr:nvSpPr>
        <xdr:cNvPr id="3" name="AutoShape 3">
          <a:extLst>
            <a:ext uri="{FF2B5EF4-FFF2-40B4-BE49-F238E27FC236}">
              <a16:creationId xmlns:a16="http://schemas.microsoft.com/office/drawing/2014/main" id="{61103EAA-D38D-44DC-B8C3-D53020868B25}"/>
            </a:ext>
          </a:extLst>
        </xdr:cNvPr>
        <xdr:cNvSpPr>
          <a:spLocks noChangeAspect="1" noChangeArrowheads="1"/>
        </xdr:cNvSpPr>
      </xdr:nvSpPr>
      <xdr:spPr bwMode="auto">
        <a:xfrm>
          <a:off x="3562350" y="10201275"/>
          <a:ext cx="304800" cy="30966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49</xdr:row>
      <xdr:rowOff>0</xdr:rowOff>
    </xdr:from>
    <xdr:to>
      <xdr:col>14</xdr:col>
      <xdr:colOff>304800</xdr:colOff>
      <xdr:row>50</xdr:row>
      <xdr:rowOff>136963</xdr:rowOff>
    </xdr:to>
    <xdr:sp macro="" textlink="">
      <xdr:nvSpPr>
        <xdr:cNvPr id="4" name="AutoShape 5">
          <a:extLst>
            <a:ext uri="{FF2B5EF4-FFF2-40B4-BE49-F238E27FC236}">
              <a16:creationId xmlns:a16="http://schemas.microsoft.com/office/drawing/2014/main" id="{BE7EB189-BB52-4ED7-915D-613DECC38FC3}"/>
            </a:ext>
          </a:extLst>
        </xdr:cNvPr>
        <xdr:cNvSpPr>
          <a:spLocks noChangeAspect="1" noChangeArrowheads="1"/>
        </xdr:cNvSpPr>
      </xdr:nvSpPr>
      <xdr:spPr bwMode="auto">
        <a:xfrm>
          <a:off x="3562350" y="962025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123828</xdr:colOff>
      <xdr:row>30</xdr:row>
      <xdr:rowOff>79718</xdr:rowOff>
    </xdr:from>
    <xdr:to>
      <xdr:col>22</xdr:col>
      <xdr:colOff>685800</xdr:colOff>
      <xdr:row>36</xdr:row>
      <xdr:rowOff>114301</xdr:rowOff>
    </xdr:to>
    <xdr:sp macro="" textlink="">
      <xdr:nvSpPr>
        <xdr:cNvPr id="5" name="Tekstvak 4">
          <a:extLst>
            <a:ext uri="{FF2B5EF4-FFF2-40B4-BE49-F238E27FC236}">
              <a16:creationId xmlns:a16="http://schemas.microsoft.com/office/drawing/2014/main" id="{A1FB5237-DB4C-48AF-80BC-7560670AB01F}"/>
            </a:ext>
          </a:extLst>
        </xdr:cNvPr>
        <xdr:cNvSpPr txBox="1"/>
      </xdr:nvSpPr>
      <xdr:spPr>
        <a:xfrm>
          <a:off x="123828" y="5813768"/>
          <a:ext cx="14287497" cy="11871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a:solidFill>
                <a:schemeClr val="dk1"/>
              </a:solidFill>
              <a:effectLst/>
              <a:latin typeface="+mn-lt"/>
              <a:ea typeface="+mn-ea"/>
              <a:cs typeface="+mn-cs"/>
            </a:rPr>
            <a:t>Het Nationaal Isolatieprogramma (NIP) stelt</a:t>
          </a:r>
          <a:r>
            <a:rPr lang="nl-NL" sz="1000" baseline="0">
              <a:solidFill>
                <a:schemeClr val="dk1"/>
              </a:solidFill>
              <a:effectLst/>
              <a:latin typeface="+mn-lt"/>
              <a:ea typeface="+mn-ea"/>
              <a:cs typeface="+mn-cs"/>
            </a:rPr>
            <a:t> doelen om woningen beter te isoleren</a:t>
          </a:r>
          <a:r>
            <a:rPr lang="nl-NL" sz="1000">
              <a:solidFill>
                <a:schemeClr val="dk1"/>
              </a:solidFill>
              <a:effectLst/>
              <a:latin typeface="+mn-lt"/>
              <a:ea typeface="+mn-ea"/>
              <a:cs typeface="+mn-cs"/>
            </a:rPr>
            <a:t>. Het doel is om 2,5 miljoen woningen te isoleren tot en moet 2030. Hieronder vallen in ieder geval alle 1,5 miljoen woningen met een D, E, F of G label. Het NIP kent een aantal actielijnen met subdoelstellingen: </a:t>
          </a:r>
        </a:p>
        <a:p>
          <a:pPr marL="228600" indent="-228600">
            <a:buFont typeface="+mj-lt"/>
            <a:buAutoNum type="arabicParenR"/>
          </a:pPr>
          <a:r>
            <a:rPr lang="nl-NL" sz="1000">
              <a:solidFill>
                <a:schemeClr val="dk1"/>
              </a:solidFill>
              <a:effectLst/>
              <a:latin typeface="+mn-lt"/>
              <a:ea typeface="+mn-ea"/>
              <a:cs typeface="+mn-cs"/>
            </a:rPr>
            <a:t>750.000 koopwoningen maken één of meerdere </a:t>
          </a:r>
          <a:r>
            <a:rPr lang="nl-NL" sz="1000" b="0">
              <a:solidFill>
                <a:schemeClr val="dk1"/>
              </a:solidFill>
              <a:effectLst/>
              <a:latin typeface="+mn-lt"/>
              <a:ea typeface="+mn-ea"/>
              <a:cs typeface="+mn-cs"/>
            </a:rPr>
            <a:t>labelstappen op eigen initiatief, ondersteund door landelijke en lokale regelingen en ondersteuningsaanbod. </a:t>
          </a:r>
        </a:p>
        <a:p>
          <a:pPr marL="228600" lvl="0" indent="-228600">
            <a:buFont typeface="+mj-lt"/>
            <a:buAutoNum type="arabicParenR"/>
          </a:pPr>
          <a:r>
            <a:rPr lang="nl-NL" sz="1000" b="0">
              <a:solidFill>
                <a:schemeClr val="dk1"/>
              </a:solidFill>
              <a:effectLst/>
              <a:latin typeface="+mn-lt"/>
              <a:ea typeface="+mn-ea"/>
              <a:cs typeface="+mn-cs"/>
            </a:rPr>
            <a:t>750.000 koopwoningen met EFG-labels maken één of meerdere labelstappen met behulp van een gemeentelijke, lokale aanpak. Gemeentes</a:t>
          </a:r>
          <a:r>
            <a:rPr lang="nl-NL" sz="1000" b="0" baseline="0">
              <a:solidFill>
                <a:schemeClr val="dk1"/>
              </a:solidFill>
              <a:effectLst/>
              <a:latin typeface="+mn-lt"/>
              <a:ea typeface="+mn-ea"/>
              <a:cs typeface="+mn-cs"/>
            </a:rPr>
            <a:t> krijgen hiervoor een 'regeling lokale aanpak'.</a:t>
          </a:r>
          <a:endParaRPr lang="nl-NL" sz="1000" b="0">
            <a:solidFill>
              <a:schemeClr val="dk1"/>
            </a:solidFill>
            <a:effectLst/>
            <a:latin typeface="+mn-lt"/>
            <a:ea typeface="+mn-ea"/>
            <a:cs typeface="+mn-cs"/>
          </a:endParaRPr>
        </a:p>
        <a:p>
          <a:pPr marL="228600" lvl="0" indent="-228600">
            <a:buFont typeface="+mj-lt"/>
            <a:buAutoNum type="arabicParenR"/>
          </a:pPr>
          <a:r>
            <a:rPr lang="nl-NL" sz="1000" b="0">
              <a:solidFill>
                <a:schemeClr val="dk1"/>
              </a:solidFill>
              <a:effectLst/>
              <a:latin typeface="+mn-lt"/>
              <a:ea typeface="+mn-ea"/>
              <a:cs typeface="+mn-cs"/>
            </a:rPr>
            <a:t>1 miljoen huurwoningen (sociaal en particulier) maken de stap naar de Standaard als gevolg van landelijke (prestatie)afspraken, landelijke regelingen en normering (700.000 sociale huur en 300.000 particuliere huur). </a:t>
          </a:r>
        </a:p>
        <a:p>
          <a:pPr marL="228600" lvl="0" indent="-228600">
            <a:buFont typeface="+mj-lt"/>
            <a:buAutoNum type="arabicParenR"/>
          </a:pPr>
          <a:r>
            <a:rPr lang="nl-NL" sz="1000" b="0">
              <a:solidFill>
                <a:schemeClr val="dk1"/>
              </a:solidFill>
              <a:effectLst/>
              <a:latin typeface="+mn-lt"/>
              <a:ea typeface="+mn-ea"/>
              <a:cs typeface="+mn-cs"/>
            </a:rPr>
            <a:t>Energie besparen</a:t>
          </a:r>
          <a:r>
            <a:rPr lang="nl-NL" sz="1000" b="0" baseline="0">
              <a:solidFill>
                <a:schemeClr val="dk1"/>
              </a:solidFill>
              <a:effectLst/>
              <a:latin typeface="+mn-lt"/>
              <a:ea typeface="+mn-ea"/>
              <a:cs typeface="+mn-cs"/>
            </a:rPr>
            <a:t> met laagdrempelige maatregelen, met name bij de doelgroep energiearmoede.</a:t>
          </a:r>
        </a:p>
        <a:p>
          <a:pPr marL="0" lvl="0" indent="0">
            <a:buFontTx/>
            <a:buNone/>
          </a:pPr>
          <a:endParaRPr lang="nl-NL" sz="1000" b="0" baseline="0">
            <a:solidFill>
              <a:schemeClr val="dk1"/>
            </a:solidFill>
            <a:effectLst/>
            <a:latin typeface="+mn-lt"/>
            <a:ea typeface="+mn-ea"/>
            <a:cs typeface="+mn-cs"/>
          </a:endParaRPr>
        </a:p>
        <a:p>
          <a:pPr marL="0" lvl="0" indent="0">
            <a:buFontTx/>
            <a:buNone/>
          </a:pPr>
          <a:r>
            <a:rPr lang="nl-NL" sz="1000" b="1" baseline="0">
              <a:solidFill>
                <a:schemeClr val="dk1"/>
              </a:solidFill>
              <a:effectLst/>
              <a:latin typeface="+mn-lt"/>
              <a:ea typeface="+mn-ea"/>
              <a:cs typeface="+mn-cs"/>
            </a:rPr>
            <a:t>D-labels</a:t>
          </a:r>
          <a:r>
            <a:rPr lang="nl-NL" sz="1000" b="0" baseline="0">
              <a:solidFill>
                <a:schemeClr val="dk1"/>
              </a:solidFill>
              <a:effectLst/>
              <a:latin typeface="+mn-lt"/>
              <a:ea typeface="+mn-ea"/>
              <a:cs typeface="+mn-cs"/>
            </a:rPr>
            <a:t> komen ook in aanmerking voor de NIP-regeling. Zij tellen echter niet mee in het doel van 750.000 woningen voor 2030.</a:t>
          </a:r>
          <a:endParaRPr lang="nl-NL" sz="800">
            <a:solidFill>
              <a:schemeClr val="dk1"/>
            </a:solidFill>
            <a:effectLst/>
            <a:latin typeface="+mn-lt"/>
            <a:ea typeface="+mn-ea"/>
            <a:cs typeface="+mn-cs"/>
          </a:endParaRPr>
        </a:p>
        <a:p>
          <a:endParaRPr lang="nl-NL" sz="800">
            <a:solidFill>
              <a:schemeClr val="dk1"/>
            </a:solidFill>
            <a:effectLst/>
            <a:latin typeface="+mn-lt"/>
            <a:ea typeface="+mn-ea"/>
            <a:cs typeface="+mn-cs"/>
          </a:endParaRPr>
        </a:p>
        <a:p>
          <a:endParaRPr lang="nl-NL" sz="800"/>
        </a:p>
      </xdr:txBody>
    </xdr:sp>
    <xdr:clientData/>
  </xdr:twoCellAnchor>
  <xdr:twoCellAnchor>
    <xdr:from>
      <xdr:col>12</xdr:col>
      <xdr:colOff>0</xdr:colOff>
      <xdr:row>20</xdr:row>
      <xdr:rowOff>21380</xdr:rowOff>
    </xdr:from>
    <xdr:to>
      <xdr:col>23</xdr:col>
      <xdr:colOff>19049</xdr:colOff>
      <xdr:row>24</xdr:row>
      <xdr:rowOff>66675</xdr:rowOff>
    </xdr:to>
    <xdr:sp macro="" textlink="">
      <xdr:nvSpPr>
        <xdr:cNvPr id="6" name="Tekstvak 5">
          <a:extLst>
            <a:ext uri="{FF2B5EF4-FFF2-40B4-BE49-F238E27FC236}">
              <a16:creationId xmlns:a16="http://schemas.microsoft.com/office/drawing/2014/main" id="{566561BC-2EE4-4535-BF74-F1EED1E8ACD5}"/>
            </a:ext>
          </a:extLst>
        </xdr:cNvPr>
        <xdr:cNvSpPr txBox="1"/>
      </xdr:nvSpPr>
      <xdr:spPr>
        <a:xfrm>
          <a:off x="0" y="4783880"/>
          <a:ext cx="7400924" cy="80729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a:solidFill>
                <a:schemeClr val="dk1"/>
              </a:solidFill>
              <a:effectLst/>
              <a:latin typeface="+mn-lt"/>
              <a:ea typeface="+mn-ea"/>
              <a:cs typeface="+mn-cs"/>
            </a:rPr>
            <a:t>Vanaf 2026 worden verwarmingstoestellen voor woningen genormeerd. Dit betekent dat hybride warmtepompen de norm worden in plaats van de CV-ketel.</a:t>
          </a:r>
          <a:r>
            <a:rPr lang="nl-NL" sz="1000" baseline="0">
              <a:solidFill>
                <a:schemeClr val="dk1"/>
              </a:solidFill>
              <a:effectLst/>
              <a:latin typeface="+mn-lt"/>
              <a:ea typeface="+mn-ea"/>
              <a:cs typeface="+mn-cs"/>
            </a:rPr>
            <a:t> </a:t>
          </a:r>
          <a:r>
            <a:rPr lang="nl-NL" sz="1000">
              <a:solidFill>
                <a:schemeClr val="dk1"/>
              </a:solidFill>
              <a:effectLst/>
              <a:latin typeface="+mn-lt"/>
              <a:ea typeface="+mn-ea"/>
              <a:cs typeface="+mn-cs"/>
            </a:rPr>
            <a:t>Een hybride warmtepomp </a:t>
          </a:r>
          <a:r>
            <a:rPr lang="nl-NL" sz="1000" b="0">
              <a:solidFill>
                <a:schemeClr val="dk1"/>
              </a:solidFill>
              <a:effectLst/>
              <a:latin typeface="+mn-lt"/>
              <a:ea typeface="+mn-ea"/>
              <a:cs typeface="+mn-cs"/>
            </a:rPr>
            <a:t>is niet overal “spijtvrij”. </a:t>
          </a:r>
          <a:r>
            <a:rPr lang="nl-NL" sz="1000">
              <a:solidFill>
                <a:schemeClr val="dk1"/>
              </a:solidFill>
              <a:effectLst/>
              <a:latin typeface="+mn-lt"/>
              <a:ea typeface="+mn-ea"/>
              <a:cs typeface="+mn-cs"/>
            </a:rPr>
            <a:t>Dat komt omdat gemeentes in sommige buurten al op korte termijn van het aardgas af willen. Ook zijn niet alle woningen technisch geschikt voor hybride warmtepompen. Voor deze analyse kijken we daarom naar</a:t>
          </a:r>
          <a:r>
            <a:rPr lang="nl-NL" sz="1000" b="1">
              <a:solidFill>
                <a:schemeClr val="dk1"/>
              </a:solidFill>
              <a:effectLst/>
              <a:latin typeface="+mn-lt"/>
              <a:ea typeface="+mn-ea"/>
              <a:cs typeface="+mn-cs"/>
            </a:rPr>
            <a:t> eengezinswoningen met energielabel D of beter, </a:t>
          </a:r>
          <a:r>
            <a:rPr lang="nl-NL" sz="1000" b="0">
              <a:solidFill>
                <a:schemeClr val="dk1"/>
              </a:solidFill>
              <a:effectLst/>
              <a:latin typeface="+mn-lt"/>
              <a:ea typeface="+mn-ea"/>
              <a:cs typeface="+mn-cs"/>
            </a:rPr>
            <a:t>gebouwd voor</a:t>
          </a:r>
          <a:r>
            <a:rPr lang="nl-NL" sz="1000" b="0" baseline="0">
              <a:solidFill>
                <a:schemeClr val="dk1"/>
              </a:solidFill>
              <a:effectLst/>
              <a:latin typeface="+mn-lt"/>
              <a:ea typeface="+mn-ea"/>
              <a:cs typeface="+mn-cs"/>
            </a:rPr>
            <a:t> 2019 (daarna is veel al aardgasvrij gebouwd)</a:t>
          </a:r>
          <a:r>
            <a:rPr lang="nl-NL" sz="1000">
              <a:solidFill>
                <a:schemeClr val="dk1"/>
              </a:solidFill>
              <a:effectLst/>
              <a:latin typeface="+mn-lt"/>
              <a:ea typeface="+mn-ea"/>
              <a:cs typeface="+mn-cs"/>
            </a:rPr>
            <a:t>. Deze zijn mogelijk kansrijk voor een hybride warmtepomp.</a:t>
          </a:r>
          <a:endParaRPr lang="nl-NL" sz="600"/>
        </a:p>
      </xdr:txBody>
    </xdr:sp>
    <xdr:clientData/>
  </xdr:twoCellAnchor>
  <xdr:twoCellAnchor>
    <xdr:from>
      <xdr:col>0</xdr:col>
      <xdr:colOff>0</xdr:colOff>
      <xdr:row>38</xdr:row>
      <xdr:rowOff>126155</xdr:rowOff>
    </xdr:from>
    <xdr:to>
      <xdr:col>22</xdr:col>
      <xdr:colOff>619125</xdr:colOff>
      <xdr:row>43</xdr:row>
      <xdr:rowOff>0</xdr:rowOff>
    </xdr:to>
    <xdr:sp macro="" textlink="">
      <xdr:nvSpPr>
        <xdr:cNvPr id="7" name="Tekstvak 6">
          <a:extLst>
            <a:ext uri="{FF2B5EF4-FFF2-40B4-BE49-F238E27FC236}">
              <a16:creationId xmlns:a16="http://schemas.microsoft.com/office/drawing/2014/main" id="{E8999B6C-5ABA-4783-B17B-E2932D6C7E27}"/>
            </a:ext>
          </a:extLst>
        </xdr:cNvPr>
        <xdr:cNvSpPr txBox="1"/>
      </xdr:nvSpPr>
      <xdr:spPr>
        <a:xfrm>
          <a:off x="0" y="7403255"/>
          <a:ext cx="14439900" cy="8834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a:solidFill>
                <a:schemeClr val="dk1"/>
              </a:solidFill>
              <a:effectLst/>
              <a:latin typeface="+mn-lt"/>
              <a:ea typeface="+mn-ea"/>
              <a:cs typeface="+mn-cs"/>
            </a:rPr>
            <a:t>De </a:t>
          </a:r>
          <a:r>
            <a:rPr lang="nl-NL" sz="1000" baseline="0">
              <a:solidFill>
                <a:schemeClr val="dk1"/>
              </a:solidFill>
              <a:effectLst/>
              <a:latin typeface="+mn-lt"/>
              <a:ea typeface="+mn-ea"/>
              <a:cs typeface="+mn-cs"/>
            </a:rPr>
            <a:t>lokale aanpak is op twee manieren te benaderen:</a:t>
          </a:r>
        </a:p>
        <a:p>
          <a:pPr marL="171450" indent="-171450">
            <a:buFont typeface="Arial" panose="020B0604020202020204" pitchFamily="34" charset="0"/>
            <a:buChar char="•"/>
          </a:pPr>
          <a:r>
            <a:rPr lang="nl-NL" sz="1000" b="1" baseline="0">
              <a:solidFill>
                <a:schemeClr val="dk1"/>
              </a:solidFill>
              <a:effectLst/>
              <a:latin typeface="+mn-lt"/>
              <a:ea typeface="+mn-ea"/>
              <a:cs typeface="+mn-cs"/>
            </a:rPr>
            <a:t>Terugredeneren vanuit het einddoel</a:t>
          </a:r>
          <a:r>
            <a:rPr lang="nl-NL" sz="1000" baseline="0">
              <a:solidFill>
                <a:schemeClr val="dk1"/>
              </a:solidFill>
              <a:effectLst/>
              <a:latin typeface="+mn-lt"/>
              <a:ea typeface="+mn-ea"/>
              <a:cs typeface="+mn-cs"/>
            </a:rPr>
            <a:t>: hoeveel woningen moeten we per jaar isoleren om uiteindelijk de hele woningvoorraad op de landelijke isolatiestandaard te krijgen? En hierin ook rekening houden dat de meeste wonineigenaren niet in één keer, maar in 2 à 3 stappen zullen isoleren.</a:t>
          </a:r>
        </a:p>
        <a:p>
          <a:pPr marL="171450" indent="-171450">
            <a:buFont typeface="Arial" panose="020B0604020202020204" pitchFamily="34" charset="0"/>
            <a:buChar char="•"/>
          </a:pPr>
          <a:r>
            <a:rPr lang="nl-NL" sz="1000" b="1" baseline="0">
              <a:solidFill>
                <a:schemeClr val="dk1"/>
              </a:solidFill>
              <a:effectLst/>
              <a:latin typeface="+mn-lt"/>
              <a:ea typeface="+mn-ea"/>
              <a:cs typeface="+mn-cs"/>
            </a:rPr>
            <a:t>Redeneren vanuit de NIP-regeling:</a:t>
          </a:r>
          <a:r>
            <a:rPr lang="nl-NL" sz="1000" baseline="0">
              <a:solidFill>
                <a:schemeClr val="dk1"/>
              </a:solidFill>
              <a:effectLst/>
              <a:latin typeface="+mn-lt"/>
              <a:ea typeface="+mn-ea"/>
              <a:cs typeface="+mn-cs"/>
            </a:rPr>
            <a:t> hoeveel particuliere DEFG-woningen hebben we, hoeveel geld kan de gemeente krijgen in 2023 en 2024, en op hoeveel woningen is deze berekening gebaseerd door het CBS? Het CBS heeft in de verdeelsleutel niet alleen gekeken naar particuliere DEFG-labels, maar ook naar lage inkomens en vermogens van huishoudens.</a:t>
          </a:r>
        </a:p>
      </xdr:txBody>
    </xdr:sp>
    <xdr:clientData/>
  </xdr:twoCellAnchor>
  <xdr:twoCellAnchor>
    <xdr:from>
      <xdr:col>0</xdr:col>
      <xdr:colOff>26276</xdr:colOff>
      <xdr:row>53</xdr:row>
      <xdr:rowOff>20525</xdr:rowOff>
    </xdr:from>
    <xdr:to>
      <xdr:col>13</xdr:col>
      <xdr:colOff>456806</xdr:colOff>
      <xdr:row>61</xdr:row>
      <xdr:rowOff>20100</xdr:rowOff>
    </xdr:to>
    <xdr:sp macro="" textlink="">
      <xdr:nvSpPr>
        <xdr:cNvPr id="8" name="Tekstvak 8">
          <a:extLst>
            <a:ext uri="{FF2B5EF4-FFF2-40B4-BE49-F238E27FC236}">
              <a16:creationId xmlns:a16="http://schemas.microsoft.com/office/drawing/2014/main" id="{724E2F0F-F27E-4582-AAF5-C8FCECE67950}"/>
            </a:ext>
          </a:extLst>
        </xdr:cNvPr>
        <xdr:cNvSpPr txBox="1"/>
      </xdr:nvSpPr>
      <xdr:spPr>
        <a:xfrm>
          <a:off x="26276" y="9814853"/>
          <a:ext cx="7945427" cy="14710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700" i="1">
              <a:solidFill>
                <a:schemeClr val="bg1">
                  <a:lumMod val="50000"/>
                </a:schemeClr>
              </a:solidFill>
              <a:effectLst/>
              <a:latin typeface="+mn-lt"/>
              <a:ea typeface="+mn-ea"/>
              <a:cs typeface="+mn-cs"/>
            </a:rPr>
            <a:t>*</a:t>
          </a:r>
          <a:r>
            <a:rPr lang="nl-NL" sz="800" i="1">
              <a:solidFill>
                <a:schemeClr val="bg1">
                  <a:lumMod val="50000"/>
                </a:schemeClr>
              </a:solidFill>
              <a:effectLst/>
              <a:latin typeface="+mn-lt"/>
              <a:ea typeface="+mn-ea"/>
              <a:cs typeface="+mn-cs"/>
            </a:rPr>
            <a:t> We gaan ervan uit dat woningen met label B of slechter nog een isolatie-opgave hebben</a:t>
          </a:r>
        </a:p>
        <a:p>
          <a:r>
            <a:rPr lang="nl-NL" sz="800" i="1">
              <a:solidFill>
                <a:schemeClr val="bg1">
                  <a:lumMod val="50000"/>
                </a:schemeClr>
              </a:solidFill>
            </a:rPr>
            <a:t>** 1 à 3 stappen per woning of flatgebouw. Bij MGW maakt het hele gebouw een stap, niet individuele woningen.</a:t>
          </a:r>
        </a:p>
        <a:p>
          <a:r>
            <a:rPr lang="nl-NL" sz="800" i="1">
              <a:solidFill>
                <a:schemeClr val="bg1">
                  <a:lumMod val="50000"/>
                </a:schemeClr>
              </a:solidFill>
            </a:rPr>
            <a:t>*** Jaarlijks isolatie-tempo voor 2050/2030 is gelijk bij lineaire ontwikkeling</a:t>
          </a:r>
        </a:p>
      </xdr:txBody>
    </xdr:sp>
    <xdr:clientData/>
  </xdr:twoCellAnchor>
  <xdr:twoCellAnchor>
    <xdr:from>
      <xdr:col>14</xdr:col>
      <xdr:colOff>7620</xdr:colOff>
      <xdr:row>53</xdr:row>
      <xdr:rowOff>116630</xdr:rowOff>
    </xdr:from>
    <xdr:to>
      <xdr:col>19</xdr:col>
      <xdr:colOff>26670</xdr:colOff>
      <xdr:row>55</xdr:row>
      <xdr:rowOff>72390</xdr:rowOff>
    </xdr:to>
    <xdr:sp macro="" textlink="">
      <xdr:nvSpPr>
        <xdr:cNvPr id="9" name="Tekstvak 8">
          <a:extLst>
            <a:ext uri="{FF2B5EF4-FFF2-40B4-BE49-F238E27FC236}">
              <a16:creationId xmlns:a16="http://schemas.microsoft.com/office/drawing/2014/main" id="{43B30D2A-9057-4FC9-A61A-1392CF8FD9D3}"/>
            </a:ext>
          </a:extLst>
        </xdr:cNvPr>
        <xdr:cNvSpPr txBox="1"/>
      </xdr:nvSpPr>
      <xdr:spPr>
        <a:xfrm>
          <a:off x="8084820" y="10165505"/>
          <a:ext cx="3238500" cy="33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i="1">
              <a:solidFill>
                <a:schemeClr val="bg1">
                  <a:lumMod val="50000"/>
                </a:schemeClr>
              </a:solidFill>
            </a:rPr>
            <a:t>*Aantallen en bedragen komen uit conceptregeling NIP</a:t>
          </a:r>
        </a:p>
      </xdr:txBody>
    </xdr:sp>
    <xdr:clientData/>
  </xdr:twoCellAnchor>
  <xdr:twoCellAnchor>
    <xdr:from>
      <xdr:col>13</xdr:col>
      <xdr:colOff>28575</xdr:colOff>
      <xdr:row>17</xdr:row>
      <xdr:rowOff>3811</xdr:rowOff>
    </xdr:from>
    <xdr:to>
      <xdr:col>22</xdr:col>
      <xdr:colOff>561975</xdr:colOff>
      <xdr:row>18</xdr:row>
      <xdr:rowOff>133351</xdr:rowOff>
    </xdr:to>
    <xdr:sp macro="" textlink="">
      <xdr:nvSpPr>
        <xdr:cNvPr id="10" name="Tekstvak 8">
          <a:extLst>
            <a:ext uri="{FF2B5EF4-FFF2-40B4-BE49-F238E27FC236}">
              <a16:creationId xmlns:a16="http://schemas.microsoft.com/office/drawing/2014/main" id="{DD980356-5D77-471C-BCD2-797C34811EAA}"/>
            </a:ext>
          </a:extLst>
        </xdr:cNvPr>
        <xdr:cNvSpPr txBox="1"/>
      </xdr:nvSpPr>
      <xdr:spPr>
        <a:xfrm>
          <a:off x="7753350" y="3423286"/>
          <a:ext cx="6353175"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l-NL" sz="1000" i="1">
              <a:solidFill>
                <a:schemeClr val="bg1">
                  <a:lumMod val="50000"/>
                </a:schemeClr>
              </a:solidFill>
              <a:effectLst/>
              <a:latin typeface="+mn-lt"/>
              <a:ea typeface="+mn-ea"/>
              <a:cs typeface="+mn-cs"/>
            </a:rPr>
            <a:t>** Indien een woning geen afgemeld energielabel heeft, is gekozen voor het voorlopige label op basis van bouwjaar en woningtype.</a:t>
          </a:r>
          <a:endParaRPr lang="nl-NL" sz="1000" i="1">
            <a:solidFill>
              <a:schemeClr val="bg1">
                <a:lumMod val="50000"/>
              </a:schemeClr>
            </a:solidFill>
          </a:endParaRPr>
        </a:p>
      </xdr:txBody>
    </xdr:sp>
    <xdr:clientData/>
  </xdr:twoCellAnchor>
</xdr:wsDr>
</file>

<file path=xl/theme/theme1.xml><?xml version="1.0" encoding="utf-8"?>
<a:theme xmlns:a="http://schemas.openxmlformats.org/drawingml/2006/main" name="Kantoorthema">
  <a:themeElements>
    <a:clrScheme name="Over Morgen">
      <a:dk1>
        <a:srgbClr val="212721"/>
      </a:dk1>
      <a:lt1>
        <a:sysClr val="window" lastClr="FFFFFF"/>
      </a:lt1>
      <a:dk2>
        <a:srgbClr val="00617F"/>
      </a:dk2>
      <a:lt2>
        <a:srgbClr val="D9D9D6"/>
      </a:lt2>
      <a:accent1>
        <a:srgbClr val="E07E3C"/>
      </a:accent1>
      <a:accent2>
        <a:srgbClr val="F3CE52"/>
      </a:accent2>
      <a:accent3>
        <a:srgbClr val="009A17"/>
      </a:accent3>
      <a:accent4>
        <a:srgbClr val="418FDE"/>
      </a:accent4>
      <a:accent5>
        <a:srgbClr val="D14124"/>
      </a:accent5>
      <a:accent6>
        <a:srgbClr val="683431"/>
      </a:accent6>
      <a:hlink>
        <a:srgbClr val="00C7B1"/>
      </a:hlink>
      <a:folHlink>
        <a:srgbClr val="8C827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e-mail@overmorgen.nl" TargetMode="External"/><Relationship Id="rId1" Type="http://schemas.openxmlformats.org/officeDocument/2006/relationships/hyperlink" Target="mailto:e-mail@overmorgen.n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17164-CC07-47CB-B759-0BAD6FCBE724}">
  <sheetPr codeName="Blad1">
    <tabColor theme="8"/>
  </sheetPr>
  <dimension ref="B2:H52"/>
  <sheetViews>
    <sheetView showGridLines="0" zoomScaleNormal="100" workbookViewId="0"/>
  </sheetViews>
  <sheetFormatPr defaultColWidth="9.26953125" defaultRowHeight="14.5" x14ac:dyDescent="0.35"/>
  <cols>
    <col min="1" max="1" width="4.26953125" customWidth="1"/>
    <col min="2" max="2" width="3.54296875" customWidth="1"/>
    <col min="3" max="4" width="21" customWidth="1"/>
    <col min="5" max="5" width="32.453125" customWidth="1"/>
    <col min="6" max="6" width="23.7265625" customWidth="1"/>
    <col min="7" max="7" width="11" customWidth="1"/>
    <col min="8" max="8" width="4.26953125" customWidth="1"/>
  </cols>
  <sheetData>
    <row r="2" spans="2:8" ht="19" thickBot="1" x14ac:dyDescent="0.5">
      <c r="B2" s="3" t="s">
        <v>0</v>
      </c>
      <c r="C2" s="3"/>
      <c r="D2" s="3"/>
      <c r="E2" s="3"/>
      <c r="F2" s="3"/>
      <c r="G2" s="3"/>
      <c r="H2" s="3"/>
    </row>
    <row r="3" spans="2:8" ht="15" thickTop="1" x14ac:dyDescent="0.35">
      <c r="B3" s="22" t="str">
        <f>" Dit is versie "&amp;_xlfn.SINGLE(Versie)&amp;" van het 'Naam model'"</f>
        <v xml:space="preserve"> Dit is versie 2 van het 'Naam model'</v>
      </c>
    </row>
    <row r="5" spans="2:8" x14ac:dyDescent="0.35">
      <c r="C5" s="39" t="s">
        <v>1</v>
      </c>
      <c r="D5" s="39" t="s">
        <v>2</v>
      </c>
      <c r="E5" s="40" t="s">
        <v>3</v>
      </c>
    </row>
    <row r="6" spans="2:8" x14ac:dyDescent="0.35">
      <c r="C6" s="39" t="s">
        <v>4</v>
      </c>
      <c r="D6" s="39" t="s">
        <v>5</v>
      </c>
      <c r="E6" s="40" t="s">
        <v>3</v>
      </c>
    </row>
    <row r="8" spans="2:8" ht="15" thickBot="1" x14ac:dyDescent="0.4">
      <c r="C8" s="38" t="s">
        <v>6</v>
      </c>
      <c r="D8" s="38"/>
      <c r="E8" s="38"/>
      <c r="F8" s="38"/>
      <c r="G8" s="38"/>
    </row>
    <row r="19" spans="3:7" ht="15" thickBot="1" x14ac:dyDescent="0.4">
      <c r="C19" s="38" t="s">
        <v>7</v>
      </c>
      <c r="D19" s="38"/>
      <c r="E19" s="38"/>
      <c r="F19" s="38"/>
      <c r="G19" s="38"/>
    </row>
    <row r="20" spans="3:7" x14ac:dyDescent="0.35">
      <c r="C20" s="19" t="s">
        <v>8</v>
      </c>
      <c r="D20" s="10" t="s">
        <v>9</v>
      </c>
      <c r="E20" s="10"/>
      <c r="F20" s="10"/>
      <c r="G20" s="10"/>
    </row>
    <row r="21" spans="3:7" x14ac:dyDescent="0.35">
      <c r="C21" s="20" t="s">
        <v>10</v>
      </c>
      <c r="D21" s="10" t="s">
        <v>11</v>
      </c>
      <c r="E21" s="10"/>
      <c r="F21" s="10"/>
      <c r="G21" s="10"/>
    </row>
    <row r="23" spans="3:7" x14ac:dyDescent="0.35">
      <c r="C23" s="12" t="s">
        <v>12</v>
      </c>
      <c r="D23" s="10" t="s">
        <v>13</v>
      </c>
      <c r="E23" s="10"/>
      <c r="F23" s="10"/>
      <c r="G23" s="10"/>
    </row>
    <row r="24" spans="3:7" x14ac:dyDescent="0.35">
      <c r="C24" s="14" t="s">
        <v>14</v>
      </c>
    </row>
    <row r="25" spans="3:7" x14ac:dyDescent="0.35">
      <c r="C25" s="16" t="s">
        <v>15</v>
      </c>
    </row>
    <row r="27" spans="3:7" x14ac:dyDescent="0.35">
      <c r="C27" s="11" t="s">
        <v>16</v>
      </c>
      <c r="D27" s="10" t="s">
        <v>17</v>
      </c>
      <c r="E27" s="10"/>
      <c r="F27" s="10"/>
      <c r="G27" s="10"/>
    </row>
    <row r="28" spans="3:7" x14ac:dyDescent="0.35">
      <c r="C28" s="13" t="s">
        <v>18</v>
      </c>
    </row>
    <row r="30" spans="3:7" x14ac:dyDescent="0.35">
      <c r="C30" s="21" t="s">
        <v>19</v>
      </c>
      <c r="D30" s="10" t="s">
        <v>20</v>
      </c>
      <c r="E30" s="10"/>
      <c r="F30" s="10"/>
      <c r="G30" s="10"/>
    </row>
    <row r="31" spans="3:7" x14ac:dyDescent="0.35">
      <c r="C31" s="22" t="s">
        <v>21</v>
      </c>
      <c r="D31" s="10" t="s">
        <v>22</v>
      </c>
      <c r="E31" s="10"/>
      <c r="F31" s="10"/>
      <c r="G31" s="10"/>
    </row>
    <row r="33" spans="3:7" ht="15" thickBot="1" x14ac:dyDescent="0.4">
      <c r="C33" s="38" t="s">
        <v>23</v>
      </c>
      <c r="D33" s="38"/>
      <c r="E33" s="38"/>
      <c r="F33" s="38"/>
      <c r="G33" s="38"/>
    </row>
    <row r="45" spans="3:7" ht="15" thickBot="1" x14ac:dyDescent="0.4">
      <c r="C45" s="38" t="s">
        <v>24</v>
      </c>
      <c r="D45" s="38"/>
      <c r="E45" s="38"/>
      <c r="F45" s="38"/>
      <c r="G45" s="38"/>
    </row>
    <row r="46" spans="3:7" x14ac:dyDescent="0.35">
      <c r="C46" s="35" t="s">
        <v>25</v>
      </c>
      <c r="D46" s="10" t="s">
        <v>26</v>
      </c>
      <c r="E46" s="10"/>
      <c r="F46" s="10"/>
      <c r="G46" s="10"/>
    </row>
    <row r="47" spans="3:7" x14ac:dyDescent="0.35">
      <c r="C47" s="36" t="s">
        <v>27</v>
      </c>
      <c r="D47" s="10" t="s">
        <v>26</v>
      </c>
      <c r="E47" s="10"/>
      <c r="F47" s="10"/>
      <c r="G47" s="10"/>
    </row>
    <row r="48" spans="3:7" x14ac:dyDescent="0.35">
      <c r="C48" s="36" t="s">
        <v>28</v>
      </c>
      <c r="D48" s="10" t="s">
        <v>26</v>
      </c>
      <c r="E48" s="10"/>
      <c r="F48" s="10"/>
      <c r="G48" s="10"/>
    </row>
    <row r="49" spans="3:7" x14ac:dyDescent="0.35">
      <c r="C49" s="37" t="s">
        <v>29</v>
      </c>
      <c r="D49" s="10" t="s">
        <v>26</v>
      </c>
      <c r="E49" s="10"/>
      <c r="F49" s="10"/>
      <c r="G49" s="10"/>
    </row>
    <row r="50" spans="3:7" x14ac:dyDescent="0.35">
      <c r="C50" s="37" t="s">
        <v>30</v>
      </c>
      <c r="D50" s="10" t="s">
        <v>26</v>
      </c>
      <c r="E50" s="10"/>
      <c r="F50" s="10"/>
      <c r="G50" s="10"/>
    </row>
    <row r="51" spans="3:7" x14ac:dyDescent="0.35">
      <c r="C51" s="37" t="s">
        <v>31</v>
      </c>
      <c r="D51" s="10" t="s">
        <v>26</v>
      </c>
      <c r="E51" s="10"/>
      <c r="F51" s="10"/>
      <c r="G51" s="10"/>
    </row>
    <row r="52" spans="3:7" x14ac:dyDescent="0.35">
      <c r="C52" s="32" t="s">
        <v>32</v>
      </c>
      <c r="D52" s="10" t="s">
        <v>26</v>
      </c>
      <c r="E52" s="10"/>
      <c r="F52" s="10"/>
      <c r="G52" s="10"/>
    </row>
  </sheetData>
  <hyperlinks>
    <hyperlink ref="E5" r:id="rId1" xr:uid="{D313286B-62EB-4B33-96B5-C61A5F880951}"/>
    <hyperlink ref="E6" r:id="rId2" xr:uid="{793E3820-5F22-4E74-9147-014936DB892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554E8-A337-4E94-B044-EC21E99C95DC}">
  <sheetPr>
    <tabColor theme="2"/>
  </sheetPr>
  <dimension ref="B2:BT57"/>
  <sheetViews>
    <sheetView showGridLines="0" zoomScale="55" zoomScaleNormal="55" workbookViewId="0">
      <pane xSplit="1" topLeftCell="B1" activePane="topRight" state="frozen"/>
      <selection pane="topRight" activeCell="AR12" sqref="AR12"/>
    </sheetView>
  </sheetViews>
  <sheetFormatPr defaultRowHeight="14.5" x14ac:dyDescent="0.35"/>
  <cols>
    <col min="1" max="1" width="6.26953125" customWidth="1"/>
    <col min="2" max="2" width="15" bestFit="1" customWidth="1"/>
    <col min="3" max="38" width="8.7265625" customWidth="1"/>
    <col min="39" max="46" width="9.7265625" customWidth="1"/>
    <col min="47" max="48" width="9" customWidth="1"/>
    <col min="49" max="49" width="9.7265625" customWidth="1"/>
    <col min="50" max="51" width="9" customWidth="1"/>
    <col min="52" max="59" width="9.7265625" customWidth="1"/>
    <col min="60" max="60" width="17.26953125" customWidth="1"/>
    <col min="61" max="61" width="12.26953125" customWidth="1"/>
    <col min="62" max="63" width="13.7265625" customWidth="1"/>
    <col min="65" max="65" width="13.7265625" bestFit="1" customWidth="1"/>
    <col min="67" max="67" width="12.26953125" bestFit="1" customWidth="1"/>
    <col min="71" max="71" width="10.7265625" customWidth="1"/>
    <col min="72" max="72" width="4.7265625" customWidth="1"/>
  </cols>
  <sheetData>
    <row r="2" spans="2:72" ht="15" thickBot="1" x14ac:dyDescent="0.4">
      <c r="B2" s="7"/>
      <c r="C2" s="7" t="s">
        <v>266</v>
      </c>
      <c r="D2" s="7"/>
      <c r="E2" s="7"/>
      <c r="F2" s="7"/>
      <c r="G2" s="7"/>
      <c r="H2" s="7"/>
      <c r="I2" s="7"/>
      <c r="J2" s="7"/>
      <c r="K2" s="7"/>
      <c r="L2" s="7"/>
      <c r="M2" s="7"/>
      <c r="N2" s="7"/>
      <c r="O2" s="7"/>
      <c r="P2" s="7"/>
      <c r="Q2" s="7"/>
      <c r="R2" s="7"/>
      <c r="S2" s="7"/>
      <c r="T2" s="7"/>
      <c r="U2" s="7"/>
      <c r="V2" s="7" t="s">
        <v>267</v>
      </c>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row>
    <row r="3" spans="2:72" ht="15.5" thickTop="1" thickBot="1" x14ac:dyDescent="0.4">
      <c r="B3" s="9"/>
      <c r="C3" s="9" t="s">
        <v>268</v>
      </c>
      <c r="D3" s="9"/>
      <c r="E3" s="9"/>
      <c r="F3" s="9"/>
      <c r="G3" s="9"/>
      <c r="H3" s="9"/>
      <c r="I3" s="9"/>
      <c r="J3" s="9"/>
      <c r="K3" s="9"/>
      <c r="L3" s="9" t="s">
        <v>269</v>
      </c>
      <c r="M3" s="9"/>
      <c r="N3" s="9"/>
      <c r="O3" s="9"/>
      <c r="P3" s="9"/>
      <c r="Q3" s="9"/>
      <c r="R3" s="9"/>
      <c r="S3" s="9"/>
      <c r="T3" s="9"/>
      <c r="U3" s="9"/>
      <c r="V3" s="9" t="s">
        <v>268</v>
      </c>
      <c r="W3" s="9"/>
      <c r="X3" s="9"/>
      <c r="Y3" s="9"/>
      <c r="Z3" s="9"/>
      <c r="AA3" s="9"/>
      <c r="AB3" s="9"/>
      <c r="AC3" s="9"/>
      <c r="AD3" s="9"/>
      <c r="AE3" s="9" t="s">
        <v>269</v>
      </c>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t="s">
        <v>182</v>
      </c>
      <c r="BI3" s="9"/>
      <c r="BJ3" s="9"/>
      <c r="BK3" s="9"/>
      <c r="BL3" s="9"/>
      <c r="BM3" s="9"/>
      <c r="BN3" s="9"/>
      <c r="BO3" s="9"/>
      <c r="BP3" s="9"/>
      <c r="BQ3" s="9"/>
      <c r="BR3" s="9"/>
      <c r="BS3" s="9"/>
      <c r="BT3" s="9"/>
    </row>
    <row r="4" spans="2:72" ht="174.5" thickTop="1" thickBot="1" x14ac:dyDescent="0.4">
      <c r="B4" s="74" t="s">
        <v>270</v>
      </c>
      <c r="C4" s="46" t="s">
        <v>271</v>
      </c>
      <c r="D4" s="46" t="s">
        <v>106</v>
      </c>
      <c r="E4" s="46" t="s">
        <v>107</v>
      </c>
      <c r="F4" s="46" t="s">
        <v>108</v>
      </c>
      <c r="G4" s="46" t="s">
        <v>110</v>
      </c>
      <c r="H4" s="46" t="s">
        <v>111</v>
      </c>
      <c r="I4" s="46" t="s">
        <v>112</v>
      </c>
      <c r="J4" s="46" t="s">
        <v>113</v>
      </c>
      <c r="K4" s="46" t="s">
        <v>272</v>
      </c>
      <c r="L4" s="47" t="s">
        <v>271</v>
      </c>
      <c r="M4" s="47" t="s">
        <v>106</v>
      </c>
      <c r="N4" s="47" t="s">
        <v>107</v>
      </c>
      <c r="O4" s="47" t="s">
        <v>108</v>
      </c>
      <c r="P4" s="47" t="s">
        <v>110</v>
      </c>
      <c r="Q4" s="47" t="s">
        <v>111</v>
      </c>
      <c r="R4" s="47" t="s">
        <v>112</v>
      </c>
      <c r="S4" s="47" t="s">
        <v>113</v>
      </c>
      <c r="T4" s="47" t="s">
        <v>273</v>
      </c>
      <c r="U4" s="59" t="s">
        <v>274</v>
      </c>
      <c r="V4" s="45" t="s">
        <v>271</v>
      </c>
      <c r="W4" s="45" t="s">
        <v>106</v>
      </c>
      <c r="X4" s="45" t="s">
        <v>107</v>
      </c>
      <c r="Y4" s="45" t="s">
        <v>108</v>
      </c>
      <c r="Z4" s="45" t="s">
        <v>110</v>
      </c>
      <c r="AA4" s="45" t="s">
        <v>111</v>
      </c>
      <c r="AB4" s="45" t="s">
        <v>112</v>
      </c>
      <c r="AC4" s="45" t="s">
        <v>113</v>
      </c>
      <c r="AD4" s="45" t="s">
        <v>275</v>
      </c>
      <c r="AE4" s="60" t="s">
        <v>271</v>
      </c>
      <c r="AF4" s="60" t="s">
        <v>106</v>
      </c>
      <c r="AG4" s="60" t="s">
        <v>107</v>
      </c>
      <c r="AH4" s="60" t="s">
        <v>108</v>
      </c>
      <c r="AI4" s="60" t="s">
        <v>110</v>
      </c>
      <c r="AJ4" s="60" t="s">
        <v>111</v>
      </c>
      <c r="AK4" s="60" t="s">
        <v>112</v>
      </c>
      <c r="AL4" s="60" t="s">
        <v>113</v>
      </c>
      <c r="AM4" s="60" t="s">
        <v>276</v>
      </c>
      <c r="AN4" s="60" t="s">
        <v>277</v>
      </c>
      <c r="AO4" s="64" t="s">
        <v>278</v>
      </c>
      <c r="AP4" s="63" t="s">
        <v>279</v>
      </c>
      <c r="AQ4" s="63" t="s">
        <v>280</v>
      </c>
      <c r="AR4" s="63" t="s">
        <v>281</v>
      </c>
      <c r="AS4" s="63" t="s">
        <v>282</v>
      </c>
      <c r="AT4" s="64" t="s">
        <v>283</v>
      </c>
      <c r="AU4" s="63" t="s">
        <v>284</v>
      </c>
      <c r="AV4" s="64" t="s">
        <v>285</v>
      </c>
      <c r="AW4" s="46" t="s">
        <v>286</v>
      </c>
      <c r="AX4" s="47" t="s">
        <v>287</v>
      </c>
      <c r="AY4" s="45" t="s">
        <v>288</v>
      </c>
      <c r="AZ4" s="60" t="s">
        <v>289</v>
      </c>
      <c r="BA4" s="72" t="s">
        <v>290</v>
      </c>
      <c r="BB4" s="58" t="s">
        <v>291</v>
      </c>
      <c r="BC4" s="58" t="s">
        <v>292</v>
      </c>
      <c r="BD4" s="58" t="s">
        <v>293</v>
      </c>
      <c r="BE4" s="58" t="s">
        <v>294</v>
      </c>
      <c r="BF4" s="58" t="s">
        <v>295</v>
      </c>
      <c r="BG4" s="61" t="s">
        <v>296</v>
      </c>
      <c r="BH4" s="48" t="s">
        <v>297</v>
      </c>
      <c r="BI4" s="48" t="s">
        <v>298</v>
      </c>
      <c r="BJ4" s="48" t="s">
        <v>299</v>
      </c>
      <c r="BK4" s="48" t="s">
        <v>300</v>
      </c>
      <c r="BL4" s="49" t="s">
        <v>301</v>
      </c>
      <c r="BM4" s="48" t="s">
        <v>302</v>
      </c>
      <c r="BN4" s="48" t="s">
        <v>303</v>
      </c>
      <c r="BO4" s="48" t="s">
        <v>304</v>
      </c>
      <c r="BP4" s="48" t="s">
        <v>305</v>
      </c>
    </row>
    <row r="5" spans="2:72" ht="15" thickBot="1" x14ac:dyDescent="0.4">
      <c r="B5" s="74"/>
      <c r="C5" s="46"/>
      <c r="D5" s="46"/>
      <c r="E5" s="46"/>
      <c r="F5" s="46"/>
      <c r="G5" s="46"/>
      <c r="H5" s="46"/>
      <c r="I5" s="46"/>
      <c r="J5" s="46"/>
      <c r="K5" s="46"/>
      <c r="L5" s="47"/>
      <c r="M5" s="47"/>
      <c r="N5" s="47"/>
      <c r="O5" s="47"/>
      <c r="P5" s="47"/>
      <c r="Q5" s="47"/>
      <c r="R5" s="47"/>
      <c r="S5" s="47"/>
      <c r="T5" s="47"/>
      <c r="U5" s="59"/>
      <c r="V5" s="45"/>
      <c r="W5" s="45"/>
      <c r="X5" s="45"/>
      <c r="Y5" s="45"/>
      <c r="Z5" s="45"/>
      <c r="AA5" s="45"/>
      <c r="AB5" s="45"/>
      <c r="AC5" s="45"/>
      <c r="AD5" s="45"/>
      <c r="AE5" s="60"/>
      <c r="AF5" s="60"/>
      <c r="AG5" s="60"/>
      <c r="AH5" s="60"/>
      <c r="AI5" s="60"/>
      <c r="AJ5" s="60"/>
      <c r="AK5" s="60"/>
      <c r="AL5" s="60"/>
      <c r="AM5" s="60"/>
      <c r="AN5" s="60"/>
      <c r="AO5" s="64"/>
      <c r="AP5" s="63"/>
      <c r="AQ5" s="63"/>
      <c r="AR5" s="63"/>
      <c r="AS5" s="63"/>
      <c r="AT5" s="64"/>
      <c r="AU5" s="63"/>
      <c r="AV5" s="64"/>
      <c r="AW5" s="46"/>
      <c r="AX5" s="47"/>
      <c r="AY5" s="45"/>
      <c r="AZ5" s="60"/>
      <c r="BA5" s="72"/>
      <c r="BB5" s="58"/>
      <c r="BC5" s="58"/>
      <c r="BD5" s="58"/>
      <c r="BE5" s="58"/>
      <c r="BF5" s="58"/>
      <c r="BG5" s="61"/>
      <c r="BH5" s="48"/>
      <c r="BI5" s="48"/>
      <c r="BJ5" s="48"/>
      <c r="BK5" s="48"/>
      <c r="BL5" s="49"/>
      <c r="BM5" s="48"/>
      <c r="BN5" s="48"/>
      <c r="BO5" s="48"/>
      <c r="BP5" s="48"/>
    </row>
    <row r="6" spans="2:72" x14ac:dyDescent="0.35">
      <c r="B6" s="75" t="s">
        <v>306</v>
      </c>
      <c r="C6" s="75">
        <v>3113</v>
      </c>
      <c r="D6" s="75">
        <v>735</v>
      </c>
      <c r="E6" s="75">
        <v>2490</v>
      </c>
      <c r="F6" s="75">
        <v>388</v>
      </c>
      <c r="G6" s="75">
        <v>463</v>
      </c>
      <c r="H6" s="75">
        <v>738</v>
      </c>
      <c r="I6" s="75">
        <v>610</v>
      </c>
      <c r="J6" s="75">
        <v>136</v>
      </c>
      <c r="K6" s="75">
        <f>SUM(C6:J6)</f>
        <v>8673</v>
      </c>
      <c r="L6" s="75">
        <v>904</v>
      </c>
      <c r="M6" s="75">
        <v>384</v>
      </c>
      <c r="N6" s="75">
        <v>175</v>
      </c>
      <c r="O6" s="75">
        <v>24</v>
      </c>
      <c r="P6" s="75">
        <v>70</v>
      </c>
      <c r="Q6" s="75">
        <v>49</v>
      </c>
      <c r="R6" s="75">
        <v>69</v>
      </c>
      <c r="S6" s="75">
        <v>201</v>
      </c>
      <c r="T6" s="75">
        <f>SUM(L6:S6)</f>
        <v>1876</v>
      </c>
      <c r="U6" s="75">
        <f>K6+T6</f>
        <v>10549</v>
      </c>
      <c r="V6" s="75">
        <v>671</v>
      </c>
      <c r="W6" s="75">
        <v>162</v>
      </c>
      <c r="X6" s="75">
        <v>631</v>
      </c>
      <c r="Y6" s="75">
        <v>146</v>
      </c>
      <c r="Z6" s="75">
        <v>296</v>
      </c>
      <c r="AA6" s="75">
        <v>114</v>
      </c>
      <c r="AB6" s="75">
        <v>3</v>
      </c>
      <c r="AC6" s="75"/>
      <c r="AD6" s="75">
        <f>SUM(V6:AC6)</f>
        <v>2023</v>
      </c>
      <c r="AE6" s="75">
        <v>263</v>
      </c>
      <c r="AF6" s="75">
        <v>312</v>
      </c>
      <c r="AG6" s="75">
        <v>460</v>
      </c>
      <c r="AH6" s="75">
        <v>22</v>
      </c>
      <c r="AI6" s="75">
        <v>60</v>
      </c>
      <c r="AJ6" s="75">
        <v>23</v>
      </c>
      <c r="AK6" s="75">
        <v>2</v>
      </c>
      <c r="AL6" s="75"/>
      <c r="AM6" s="75">
        <f>SUM(AE6:AL6)</f>
        <v>1142</v>
      </c>
      <c r="AN6" s="75">
        <f>AD6+AM6</f>
        <v>3165</v>
      </c>
      <c r="AO6" s="75">
        <f>SUM(C6:F6)</f>
        <v>6726</v>
      </c>
      <c r="AP6" s="75">
        <f>SUM(F6:I6)</f>
        <v>2199</v>
      </c>
      <c r="AQ6" s="75">
        <f>SUM(O6:R6)</f>
        <v>212</v>
      </c>
      <c r="AR6" s="75">
        <f>SUM(Y6:AB6)</f>
        <v>559</v>
      </c>
      <c r="AS6" s="75">
        <f>SUM(AH6:AK6)</f>
        <v>107</v>
      </c>
      <c r="AT6" s="75">
        <f>SUM(F6:I6,O6:R6)</f>
        <v>2411</v>
      </c>
      <c r="AU6" s="75">
        <f>SUM(V6:Y6)</f>
        <v>1610</v>
      </c>
      <c r="AV6" s="75">
        <f>SUM(Y6:AB6,AH6:AK6)</f>
        <v>666</v>
      </c>
      <c r="AW6" s="75">
        <f>SUM(D6:I6)</f>
        <v>5424</v>
      </c>
      <c r="AX6" s="75">
        <f>SUM(M6:R6)</f>
        <v>771</v>
      </c>
      <c r="AY6" s="75">
        <f>SUM(W6:AB6)</f>
        <v>1352</v>
      </c>
      <c r="AZ6" s="75">
        <f>SUM(AF6:AK6)</f>
        <v>879</v>
      </c>
      <c r="BA6" s="75">
        <v>5992</v>
      </c>
      <c r="BB6" s="75">
        <f>K6+AD6</f>
        <v>10696</v>
      </c>
      <c r="BC6" s="75">
        <f>T6+AM6</f>
        <v>3018</v>
      </c>
      <c r="BD6" s="75">
        <v>416</v>
      </c>
      <c r="BE6" s="75">
        <f>BC6/BD6</f>
        <v>7.2548076923076925</v>
      </c>
      <c r="BF6" s="75">
        <v>407</v>
      </c>
      <c r="BG6" s="75">
        <f>U6+AN6</f>
        <v>13714</v>
      </c>
      <c r="BH6" s="75">
        <v>160625</v>
      </c>
      <c r="BI6" s="75">
        <v>89514</v>
      </c>
      <c r="BJ6" s="75">
        <v>160625</v>
      </c>
      <c r="BK6" s="75">
        <f>SUM(BH6:BJ6)</f>
        <v>410764</v>
      </c>
      <c r="BL6" s="75">
        <v>111</v>
      </c>
      <c r="BM6" s="75">
        <v>161575</v>
      </c>
      <c r="BN6" s="75">
        <v>63</v>
      </c>
      <c r="BO6" s="75">
        <v>92162</v>
      </c>
      <c r="BP6" s="75">
        <v>0</v>
      </c>
    </row>
    <row r="7" spans="2:72" x14ac:dyDescent="0.35">
      <c r="B7" s="75" t="s">
        <v>307</v>
      </c>
      <c r="C7" s="75">
        <v>4113</v>
      </c>
      <c r="D7" s="75">
        <v>2278</v>
      </c>
      <c r="E7" s="75">
        <v>12554</v>
      </c>
      <c r="F7" s="75">
        <v>1430</v>
      </c>
      <c r="G7" s="75">
        <v>1998</v>
      </c>
      <c r="H7" s="75">
        <v>4568</v>
      </c>
      <c r="I7" s="75">
        <v>1088</v>
      </c>
      <c r="J7" s="75">
        <v>477</v>
      </c>
      <c r="K7" s="75">
        <f t="shared" ref="K7:K50" si="0">SUM(C7:J7)</f>
        <v>28506</v>
      </c>
      <c r="L7" s="75">
        <v>2656</v>
      </c>
      <c r="M7" s="75">
        <v>1503</v>
      </c>
      <c r="N7" s="75">
        <v>1793</v>
      </c>
      <c r="O7" s="75">
        <v>607</v>
      </c>
      <c r="P7" s="75">
        <v>870</v>
      </c>
      <c r="Q7" s="75">
        <v>886</v>
      </c>
      <c r="R7" s="75">
        <v>1557</v>
      </c>
      <c r="S7" s="75">
        <v>1345</v>
      </c>
      <c r="T7" s="75">
        <f>SUM(L7:S7)</f>
        <v>11217</v>
      </c>
      <c r="U7" s="75">
        <f t="shared" ref="U7:U50" si="1">K7+T7</f>
        <v>39723</v>
      </c>
      <c r="V7" s="75">
        <v>777</v>
      </c>
      <c r="W7" s="75">
        <v>824</v>
      </c>
      <c r="X7" s="75">
        <v>2567</v>
      </c>
      <c r="Y7" s="75">
        <v>507</v>
      </c>
      <c r="Z7" s="75">
        <v>515</v>
      </c>
      <c r="AA7" s="75">
        <v>330</v>
      </c>
      <c r="AB7" s="75">
        <v>122</v>
      </c>
      <c r="AC7" s="75">
        <v>1</v>
      </c>
      <c r="AD7" s="75">
        <f t="shared" ref="AD7:AD50" si="2">SUM(V7:AC7)</f>
        <v>5643</v>
      </c>
      <c r="AE7" s="75">
        <v>2577</v>
      </c>
      <c r="AF7" s="75">
        <v>2157</v>
      </c>
      <c r="AG7" s="75">
        <v>2404</v>
      </c>
      <c r="AH7" s="75">
        <v>1136</v>
      </c>
      <c r="AI7" s="75">
        <v>923</v>
      </c>
      <c r="AJ7" s="75">
        <v>311</v>
      </c>
      <c r="AK7" s="75">
        <v>127</v>
      </c>
      <c r="AL7" s="75">
        <v>44</v>
      </c>
      <c r="AM7" s="75">
        <f t="shared" ref="AM7:AM50" si="3">SUM(AE7:AL7)</f>
        <v>9679</v>
      </c>
      <c r="AN7" s="75">
        <f t="shared" ref="AN7:AN50" si="4">AD7+AM7</f>
        <v>15322</v>
      </c>
      <c r="AO7" s="75">
        <f t="shared" ref="AO7:AO50" si="5">SUM(C7:F7)</f>
        <v>20375</v>
      </c>
      <c r="AP7" s="75">
        <f t="shared" ref="AP7:AP50" si="6">SUM(F7:I7)</f>
        <v>9084</v>
      </c>
      <c r="AQ7" s="75">
        <f t="shared" ref="AQ7:AQ50" si="7">SUM(O7:R7)</f>
        <v>3920</v>
      </c>
      <c r="AR7" s="75">
        <f t="shared" ref="AR7:AR50" si="8">SUM(Y7:AB7)</f>
        <v>1474</v>
      </c>
      <c r="AS7" s="75">
        <f t="shared" ref="AS7:AS50" si="9">SUM(AH7:AK7)</f>
        <v>2497</v>
      </c>
      <c r="AT7" s="75">
        <f t="shared" ref="AT7:AT50" si="10">SUM(F7:I7,O7:R7)</f>
        <v>13004</v>
      </c>
      <c r="AU7" s="75">
        <f t="shared" ref="AU7:AU50" si="11">SUM(V7:Y7)</f>
        <v>4675</v>
      </c>
      <c r="AV7" s="75">
        <f t="shared" ref="AV7:AV50" si="12">SUM(Y7:AB7,AH7:AK7)</f>
        <v>3971</v>
      </c>
      <c r="AW7" s="75">
        <f t="shared" ref="AW7:AW50" si="13">SUM(D7:I7)</f>
        <v>23916</v>
      </c>
      <c r="AX7" s="75">
        <f t="shared" ref="AX7:AX50" si="14">SUM(M7:R7)</f>
        <v>7216</v>
      </c>
      <c r="AY7" s="75">
        <f t="shared" ref="AY7:AY50" si="15">SUM(W7:AB7)</f>
        <v>4865</v>
      </c>
      <c r="AZ7" s="75">
        <f t="shared" ref="AZ7:AZ50" si="16">SUM(AF7:AK7)</f>
        <v>7058</v>
      </c>
      <c r="BA7" s="75">
        <v>15649</v>
      </c>
      <c r="BB7" s="75">
        <f t="shared" ref="BB7:BB50" si="17">K7+AD7</f>
        <v>34149</v>
      </c>
      <c r="BC7" s="75">
        <f t="shared" ref="BC7:BC50" si="18">T7+AM7</f>
        <v>20896</v>
      </c>
      <c r="BD7" s="75">
        <v>2115</v>
      </c>
      <c r="BE7" s="75">
        <f t="shared" ref="BE7:BE50" si="19">BC7/BD7</f>
        <v>9.8799054373522459</v>
      </c>
      <c r="BF7" s="75">
        <v>1411</v>
      </c>
      <c r="BG7" s="75">
        <f t="shared" ref="BG7:BG50" si="20">U7+AN7</f>
        <v>55045</v>
      </c>
      <c r="BH7" s="75">
        <v>712098</v>
      </c>
      <c r="BI7" s="75">
        <v>406507</v>
      </c>
      <c r="BJ7" s="75">
        <v>712098</v>
      </c>
      <c r="BK7" s="75">
        <f t="shared" ref="BK7:BK50" si="21">SUM(BH7:BJ7)</f>
        <v>1830703</v>
      </c>
      <c r="BL7" s="75">
        <v>604</v>
      </c>
      <c r="BM7" s="75">
        <v>881785</v>
      </c>
      <c r="BN7" s="75">
        <v>344</v>
      </c>
      <c r="BO7" s="75">
        <v>502967</v>
      </c>
      <c r="BP7" s="75">
        <v>15160</v>
      </c>
    </row>
    <row r="8" spans="2:72" x14ac:dyDescent="0.35">
      <c r="B8" s="75" t="s">
        <v>308</v>
      </c>
      <c r="C8" s="75">
        <v>2903</v>
      </c>
      <c r="D8" s="75">
        <v>2294</v>
      </c>
      <c r="E8" s="75">
        <v>5250</v>
      </c>
      <c r="F8" s="75">
        <v>1190</v>
      </c>
      <c r="G8" s="75">
        <v>2911</v>
      </c>
      <c r="H8" s="75">
        <v>2208</v>
      </c>
      <c r="I8" s="75">
        <v>534</v>
      </c>
      <c r="J8" s="75">
        <v>104</v>
      </c>
      <c r="K8" s="75">
        <f t="shared" si="0"/>
        <v>17394</v>
      </c>
      <c r="L8" s="75">
        <v>2582</v>
      </c>
      <c r="M8" s="75">
        <v>1514</v>
      </c>
      <c r="N8" s="75">
        <v>2230</v>
      </c>
      <c r="O8" s="75">
        <v>1324</v>
      </c>
      <c r="P8" s="75">
        <v>2899</v>
      </c>
      <c r="Q8" s="75">
        <v>1542</v>
      </c>
      <c r="R8" s="75">
        <v>307</v>
      </c>
      <c r="S8" s="75">
        <v>1409</v>
      </c>
      <c r="T8" s="75">
        <v>12398</v>
      </c>
      <c r="U8" s="75">
        <f t="shared" si="1"/>
        <v>29792</v>
      </c>
      <c r="V8" s="75">
        <v>753</v>
      </c>
      <c r="W8" s="75">
        <v>463</v>
      </c>
      <c r="X8" s="75">
        <v>1442</v>
      </c>
      <c r="Y8" s="75">
        <v>158</v>
      </c>
      <c r="Z8" s="75">
        <v>478</v>
      </c>
      <c r="AA8" s="75">
        <v>192</v>
      </c>
      <c r="AB8" s="75">
        <v>7</v>
      </c>
      <c r="AC8" s="75"/>
      <c r="AD8" s="75">
        <f t="shared" si="2"/>
        <v>3493</v>
      </c>
      <c r="AE8" s="75">
        <v>2588</v>
      </c>
      <c r="AF8" s="75">
        <v>1419</v>
      </c>
      <c r="AG8" s="75">
        <v>2313</v>
      </c>
      <c r="AH8" s="75">
        <v>724</v>
      </c>
      <c r="AI8" s="75">
        <v>662</v>
      </c>
      <c r="AJ8" s="75">
        <v>1179</v>
      </c>
      <c r="AK8" s="75">
        <v>163</v>
      </c>
      <c r="AL8" s="75">
        <v>76</v>
      </c>
      <c r="AM8" s="75">
        <f t="shared" si="3"/>
        <v>9124</v>
      </c>
      <c r="AN8" s="75">
        <f t="shared" si="4"/>
        <v>12617</v>
      </c>
      <c r="AO8" s="75">
        <f t="shared" si="5"/>
        <v>11637</v>
      </c>
      <c r="AP8" s="75">
        <f t="shared" si="6"/>
        <v>6843</v>
      </c>
      <c r="AQ8" s="75">
        <f t="shared" si="7"/>
        <v>6072</v>
      </c>
      <c r="AR8" s="75">
        <f t="shared" si="8"/>
        <v>835</v>
      </c>
      <c r="AS8" s="75">
        <f t="shared" si="9"/>
        <v>2728</v>
      </c>
      <c r="AT8" s="75">
        <f t="shared" si="10"/>
        <v>12915</v>
      </c>
      <c r="AU8" s="75">
        <f t="shared" si="11"/>
        <v>2816</v>
      </c>
      <c r="AV8" s="75">
        <f t="shared" si="12"/>
        <v>3563</v>
      </c>
      <c r="AW8" s="75">
        <f t="shared" si="13"/>
        <v>14387</v>
      </c>
      <c r="AX8" s="75">
        <f t="shared" si="14"/>
        <v>9816</v>
      </c>
      <c r="AY8" s="75">
        <f t="shared" si="15"/>
        <v>2740</v>
      </c>
      <c r="AZ8" s="75">
        <f t="shared" si="16"/>
        <v>6460</v>
      </c>
      <c r="BA8" s="75">
        <v>14045</v>
      </c>
      <c r="BB8" s="75">
        <f t="shared" si="17"/>
        <v>20887</v>
      </c>
      <c r="BC8" s="75">
        <f t="shared" si="18"/>
        <v>21522</v>
      </c>
      <c r="BD8" s="75">
        <v>1259</v>
      </c>
      <c r="BE8" s="75">
        <f t="shared" si="19"/>
        <v>17.094519459888801</v>
      </c>
      <c r="BF8" s="75">
        <v>1515</v>
      </c>
      <c r="BG8" s="75">
        <f t="shared" si="20"/>
        <v>42409</v>
      </c>
      <c r="BH8" s="75">
        <v>436273</v>
      </c>
      <c r="BI8" s="75">
        <v>395311</v>
      </c>
      <c r="BJ8" s="75">
        <v>436273</v>
      </c>
      <c r="BK8" s="75">
        <f t="shared" si="21"/>
        <v>1267857</v>
      </c>
      <c r="BL8" s="75">
        <v>167</v>
      </c>
      <c r="BM8" s="75">
        <v>244081</v>
      </c>
      <c r="BN8" s="75">
        <v>95</v>
      </c>
      <c r="BO8" s="75">
        <v>139223</v>
      </c>
      <c r="BP8" s="75">
        <v>1153</v>
      </c>
    </row>
    <row r="9" spans="2:72" x14ac:dyDescent="0.35">
      <c r="B9" s="75" t="s">
        <v>309</v>
      </c>
      <c r="C9" s="75">
        <v>11945</v>
      </c>
      <c r="D9" s="75">
        <v>7305</v>
      </c>
      <c r="E9" s="75">
        <v>8232</v>
      </c>
      <c r="F9" s="75">
        <v>1378</v>
      </c>
      <c r="G9" s="75">
        <v>3589</v>
      </c>
      <c r="H9" s="75">
        <v>6393</v>
      </c>
      <c r="I9" s="75">
        <v>1054</v>
      </c>
      <c r="J9" s="75">
        <v>471</v>
      </c>
      <c r="K9" s="75">
        <f t="shared" si="0"/>
        <v>40367</v>
      </c>
      <c r="L9" s="75">
        <v>62496</v>
      </c>
      <c r="M9" s="75">
        <v>23915</v>
      </c>
      <c r="N9" s="75">
        <v>24000</v>
      </c>
      <c r="O9" s="75">
        <v>18720</v>
      </c>
      <c r="P9" s="75">
        <v>15895</v>
      </c>
      <c r="Q9" s="75">
        <v>9062</v>
      </c>
      <c r="R9" s="75">
        <v>65378</v>
      </c>
      <c r="S9" s="75">
        <v>20555</v>
      </c>
      <c r="T9" s="75">
        <v>219466</v>
      </c>
      <c r="U9" s="75">
        <f t="shared" si="1"/>
        <v>259833</v>
      </c>
      <c r="V9" s="75">
        <v>3450</v>
      </c>
      <c r="W9" s="75">
        <v>3085</v>
      </c>
      <c r="X9" s="75">
        <v>4250</v>
      </c>
      <c r="Y9" s="75">
        <v>1771</v>
      </c>
      <c r="Z9" s="75">
        <v>1967</v>
      </c>
      <c r="AA9" s="75">
        <v>1441</v>
      </c>
      <c r="AB9" s="75">
        <v>356</v>
      </c>
      <c r="AC9" s="75">
        <v>11</v>
      </c>
      <c r="AD9" s="75">
        <f t="shared" si="2"/>
        <v>16331</v>
      </c>
      <c r="AE9" s="75">
        <v>26845</v>
      </c>
      <c r="AF9" s="75">
        <v>31327</v>
      </c>
      <c r="AG9" s="75">
        <v>57228</v>
      </c>
      <c r="AH9" s="75">
        <v>21025</v>
      </c>
      <c r="AI9" s="75">
        <v>17335</v>
      </c>
      <c r="AJ9" s="75">
        <v>5599</v>
      </c>
      <c r="AK9" s="75">
        <v>23009</v>
      </c>
      <c r="AL9" s="75">
        <v>3973</v>
      </c>
      <c r="AM9" s="75">
        <f t="shared" si="3"/>
        <v>186341</v>
      </c>
      <c r="AN9" s="75">
        <f t="shared" si="4"/>
        <v>202672</v>
      </c>
      <c r="AO9" s="75">
        <f t="shared" si="5"/>
        <v>28860</v>
      </c>
      <c r="AP9" s="75">
        <f t="shared" si="6"/>
        <v>12414</v>
      </c>
      <c r="AQ9" s="75">
        <f t="shared" si="7"/>
        <v>109055</v>
      </c>
      <c r="AR9" s="75">
        <f t="shared" si="8"/>
        <v>5535</v>
      </c>
      <c r="AS9" s="75">
        <f t="shared" si="9"/>
        <v>66968</v>
      </c>
      <c r="AT9" s="75">
        <f t="shared" si="10"/>
        <v>121469</v>
      </c>
      <c r="AU9" s="75">
        <f t="shared" si="11"/>
        <v>12556</v>
      </c>
      <c r="AV9" s="75">
        <f t="shared" si="12"/>
        <v>72503</v>
      </c>
      <c r="AW9" s="75">
        <f t="shared" si="13"/>
        <v>27951</v>
      </c>
      <c r="AX9" s="75">
        <f t="shared" si="14"/>
        <v>156970</v>
      </c>
      <c r="AY9" s="75">
        <f t="shared" si="15"/>
        <v>12870</v>
      </c>
      <c r="AZ9" s="75">
        <f t="shared" si="16"/>
        <v>155523</v>
      </c>
      <c r="BA9" s="75">
        <v>17834</v>
      </c>
      <c r="BB9" s="75">
        <f t="shared" si="17"/>
        <v>56698</v>
      </c>
      <c r="BC9" s="75">
        <f t="shared" si="18"/>
        <v>405807</v>
      </c>
      <c r="BD9" s="75">
        <v>60081</v>
      </c>
      <c r="BE9" s="75">
        <f t="shared" si="19"/>
        <v>6.7543316522694363</v>
      </c>
      <c r="BF9" s="75">
        <v>21087</v>
      </c>
      <c r="BG9" s="75">
        <f t="shared" si="20"/>
        <v>462505</v>
      </c>
      <c r="BH9" s="75">
        <v>8298797</v>
      </c>
      <c r="BI9" s="75">
        <v>4595479</v>
      </c>
      <c r="BJ9" s="75">
        <v>8298797</v>
      </c>
      <c r="BK9" s="75">
        <f t="shared" si="21"/>
        <v>21193073</v>
      </c>
      <c r="BL9" s="75">
        <v>1041</v>
      </c>
      <c r="BM9" s="75">
        <v>1519489</v>
      </c>
      <c r="BN9" s="75">
        <v>594</v>
      </c>
      <c r="BO9" s="75">
        <v>866712</v>
      </c>
      <c r="BP9" s="75">
        <v>200500</v>
      </c>
    </row>
    <row r="10" spans="2:72" x14ac:dyDescent="0.35">
      <c r="B10" s="75" t="s">
        <v>310</v>
      </c>
      <c r="C10" s="75">
        <v>1011</v>
      </c>
      <c r="D10" s="75">
        <v>857</v>
      </c>
      <c r="E10" s="75">
        <v>3336</v>
      </c>
      <c r="F10" s="75">
        <v>753</v>
      </c>
      <c r="G10" s="75">
        <v>937</v>
      </c>
      <c r="H10" s="75">
        <v>1492</v>
      </c>
      <c r="I10" s="75">
        <v>1186</v>
      </c>
      <c r="J10" s="75">
        <v>366</v>
      </c>
      <c r="K10" s="75">
        <f t="shared" si="0"/>
        <v>9938</v>
      </c>
      <c r="L10" s="75">
        <v>395</v>
      </c>
      <c r="M10" s="75">
        <v>320</v>
      </c>
      <c r="N10" s="75">
        <v>491</v>
      </c>
      <c r="O10" s="75">
        <v>124</v>
      </c>
      <c r="P10" s="75">
        <v>355</v>
      </c>
      <c r="Q10" s="75">
        <v>545</v>
      </c>
      <c r="R10" s="75">
        <v>290</v>
      </c>
      <c r="S10" s="75">
        <v>452</v>
      </c>
      <c r="T10" s="75">
        <v>2520</v>
      </c>
      <c r="U10" s="75">
        <f t="shared" si="1"/>
        <v>12458</v>
      </c>
      <c r="V10" s="75">
        <v>775</v>
      </c>
      <c r="W10" s="75">
        <v>340</v>
      </c>
      <c r="X10" s="75">
        <v>343</v>
      </c>
      <c r="Y10" s="75">
        <v>48</v>
      </c>
      <c r="Z10" s="75">
        <v>83</v>
      </c>
      <c r="AA10" s="75">
        <v>13</v>
      </c>
      <c r="AB10" s="75">
        <v>6</v>
      </c>
      <c r="AC10" s="75">
        <v>5</v>
      </c>
      <c r="AD10" s="75">
        <f t="shared" si="2"/>
        <v>1613</v>
      </c>
      <c r="AE10" s="75">
        <v>398</v>
      </c>
      <c r="AF10" s="75">
        <v>398</v>
      </c>
      <c r="AG10" s="75">
        <v>215</v>
      </c>
      <c r="AH10" s="75">
        <v>45</v>
      </c>
      <c r="AI10" s="75">
        <v>32</v>
      </c>
      <c r="AJ10" s="75">
        <v>6</v>
      </c>
      <c r="AK10" s="75">
        <v>4</v>
      </c>
      <c r="AL10" s="75">
        <v>7</v>
      </c>
      <c r="AM10" s="75">
        <f t="shared" si="3"/>
        <v>1105</v>
      </c>
      <c r="AN10" s="75">
        <f t="shared" si="4"/>
        <v>2718</v>
      </c>
      <c r="AO10" s="75">
        <f t="shared" si="5"/>
        <v>5957</v>
      </c>
      <c r="AP10" s="75">
        <f t="shared" si="6"/>
        <v>4368</v>
      </c>
      <c r="AQ10" s="75">
        <f t="shared" si="7"/>
        <v>1314</v>
      </c>
      <c r="AR10" s="75">
        <f t="shared" si="8"/>
        <v>150</v>
      </c>
      <c r="AS10" s="75">
        <f t="shared" si="9"/>
        <v>87</v>
      </c>
      <c r="AT10" s="75">
        <f t="shared" si="10"/>
        <v>5682</v>
      </c>
      <c r="AU10" s="75">
        <f t="shared" si="11"/>
        <v>1506</v>
      </c>
      <c r="AV10" s="75">
        <f t="shared" si="12"/>
        <v>237</v>
      </c>
      <c r="AW10" s="75">
        <f t="shared" si="13"/>
        <v>8561</v>
      </c>
      <c r="AX10" s="75">
        <f t="shared" si="14"/>
        <v>2125</v>
      </c>
      <c r="AY10" s="75">
        <f t="shared" si="15"/>
        <v>833</v>
      </c>
      <c r="AZ10" s="75">
        <f t="shared" si="16"/>
        <v>700</v>
      </c>
      <c r="BA10" s="75">
        <v>9802</v>
      </c>
      <c r="BB10" s="75">
        <f t="shared" si="17"/>
        <v>11551</v>
      </c>
      <c r="BC10" s="75">
        <f t="shared" si="18"/>
        <v>3625</v>
      </c>
      <c r="BD10" s="75">
        <v>622</v>
      </c>
      <c r="BE10" s="75">
        <f t="shared" si="19"/>
        <v>5.827974276527331</v>
      </c>
      <c r="BF10" s="75">
        <v>184</v>
      </c>
      <c r="BG10" s="75">
        <f t="shared" si="20"/>
        <v>15176</v>
      </c>
      <c r="BH10" s="75">
        <v>180701</v>
      </c>
      <c r="BI10" s="75">
        <v>168207</v>
      </c>
      <c r="BJ10" s="75">
        <v>180701</v>
      </c>
      <c r="BK10" s="75">
        <f t="shared" si="21"/>
        <v>529609</v>
      </c>
      <c r="BL10" s="75">
        <v>220</v>
      </c>
      <c r="BM10" s="75">
        <v>321430</v>
      </c>
      <c r="BN10" s="75">
        <v>126</v>
      </c>
      <c r="BO10" s="75">
        <v>183343</v>
      </c>
      <c r="BP10" s="75">
        <v>0</v>
      </c>
    </row>
    <row r="11" spans="2:72" x14ac:dyDescent="0.35">
      <c r="B11" s="75" t="s">
        <v>311</v>
      </c>
      <c r="C11" s="75">
        <v>2033</v>
      </c>
      <c r="D11" s="75">
        <v>548</v>
      </c>
      <c r="E11" s="75">
        <v>1883</v>
      </c>
      <c r="F11" s="75">
        <v>364</v>
      </c>
      <c r="G11" s="75">
        <v>869</v>
      </c>
      <c r="H11" s="75">
        <v>2527</v>
      </c>
      <c r="I11" s="75">
        <v>499</v>
      </c>
      <c r="J11" s="75">
        <v>103</v>
      </c>
      <c r="K11" s="75">
        <f t="shared" si="0"/>
        <v>8826</v>
      </c>
      <c r="L11" s="75">
        <v>804</v>
      </c>
      <c r="M11" s="75">
        <v>506</v>
      </c>
      <c r="N11" s="75">
        <v>705</v>
      </c>
      <c r="O11" s="75">
        <v>157</v>
      </c>
      <c r="P11" s="75">
        <v>241</v>
      </c>
      <c r="Q11" s="75">
        <v>122</v>
      </c>
      <c r="R11" s="75">
        <v>213</v>
      </c>
      <c r="S11" s="75">
        <v>1062</v>
      </c>
      <c r="T11" s="75">
        <v>2748</v>
      </c>
      <c r="U11" s="75">
        <f t="shared" si="1"/>
        <v>11574</v>
      </c>
      <c r="V11" s="75">
        <v>829</v>
      </c>
      <c r="W11" s="75">
        <v>214</v>
      </c>
      <c r="X11" s="75">
        <v>692</v>
      </c>
      <c r="Y11" s="75">
        <v>365</v>
      </c>
      <c r="Z11" s="75">
        <v>67</v>
      </c>
      <c r="AA11" s="75">
        <v>25</v>
      </c>
      <c r="AB11" s="75">
        <v>15</v>
      </c>
      <c r="AC11" s="75"/>
      <c r="AD11" s="75">
        <f t="shared" si="2"/>
        <v>2207</v>
      </c>
      <c r="AE11" s="75">
        <v>908</v>
      </c>
      <c r="AF11" s="75">
        <v>893</v>
      </c>
      <c r="AG11" s="75">
        <v>1672</v>
      </c>
      <c r="AH11" s="75">
        <v>644</v>
      </c>
      <c r="AI11" s="75">
        <v>648</v>
      </c>
      <c r="AJ11" s="75">
        <v>277</v>
      </c>
      <c r="AK11" s="75">
        <v>66</v>
      </c>
      <c r="AL11" s="75">
        <v>226</v>
      </c>
      <c r="AM11" s="75">
        <f t="shared" si="3"/>
        <v>5334</v>
      </c>
      <c r="AN11" s="75">
        <f t="shared" si="4"/>
        <v>7541</v>
      </c>
      <c r="AO11" s="75">
        <f t="shared" si="5"/>
        <v>4828</v>
      </c>
      <c r="AP11" s="75">
        <f t="shared" si="6"/>
        <v>4259</v>
      </c>
      <c r="AQ11" s="75">
        <f t="shared" si="7"/>
        <v>733</v>
      </c>
      <c r="AR11" s="75">
        <f t="shared" si="8"/>
        <v>472</v>
      </c>
      <c r="AS11" s="75">
        <f t="shared" si="9"/>
        <v>1635</v>
      </c>
      <c r="AT11" s="75">
        <f t="shared" si="10"/>
        <v>4992</v>
      </c>
      <c r="AU11" s="75">
        <f t="shared" si="11"/>
        <v>2100</v>
      </c>
      <c r="AV11" s="75">
        <f t="shared" si="12"/>
        <v>2107</v>
      </c>
      <c r="AW11" s="75">
        <f t="shared" si="13"/>
        <v>6690</v>
      </c>
      <c r="AX11" s="75">
        <f t="shared" si="14"/>
        <v>1944</v>
      </c>
      <c r="AY11" s="75">
        <f t="shared" si="15"/>
        <v>1378</v>
      </c>
      <c r="AZ11" s="75">
        <f t="shared" si="16"/>
        <v>4200</v>
      </c>
      <c r="BA11" s="75">
        <v>6187</v>
      </c>
      <c r="BB11" s="75">
        <f t="shared" si="17"/>
        <v>11033</v>
      </c>
      <c r="BC11" s="75">
        <f t="shared" si="18"/>
        <v>8082</v>
      </c>
      <c r="BD11" s="75">
        <v>1113</v>
      </c>
      <c r="BE11" s="75">
        <f t="shared" si="19"/>
        <v>7.2614555256064692</v>
      </c>
      <c r="BF11" s="75">
        <v>514</v>
      </c>
      <c r="BG11" s="75">
        <f t="shared" si="20"/>
        <v>19115</v>
      </c>
      <c r="BH11" s="75">
        <v>231587</v>
      </c>
      <c r="BI11" s="75">
        <v>170307</v>
      </c>
      <c r="BJ11" s="75">
        <v>231587</v>
      </c>
      <c r="BK11" s="75">
        <f t="shared" si="21"/>
        <v>633481</v>
      </c>
      <c r="BL11" s="75">
        <v>197</v>
      </c>
      <c r="BM11" s="75">
        <v>287053</v>
      </c>
      <c r="BN11" s="75">
        <v>112</v>
      </c>
      <c r="BO11" s="75">
        <v>163734</v>
      </c>
      <c r="BP11" s="75">
        <v>5788</v>
      </c>
    </row>
    <row r="12" spans="2:72" x14ac:dyDescent="0.35">
      <c r="B12" s="75" t="s">
        <v>312</v>
      </c>
      <c r="C12" s="75">
        <v>1337</v>
      </c>
      <c r="D12" s="75">
        <v>187</v>
      </c>
      <c r="E12" s="75">
        <v>1190</v>
      </c>
      <c r="F12" s="75">
        <v>222</v>
      </c>
      <c r="G12" s="75">
        <v>212</v>
      </c>
      <c r="H12" s="75">
        <v>486</v>
      </c>
      <c r="I12" s="75">
        <v>485</v>
      </c>
      <c r="J12" s="75">
        <v>26</v>
      </c>
      <c r="K12" s="75">
        <f t="shared" si="0"/>
        <v>4145</v>
      </c>
      <c r="L12" s="75">
        <v>198</v>
      </c>
      <c r="M12" s="75">
        <v>34</v>
      </c>
      <c r="N12" s="75">
        <v>90</v>
      </c>
      <c r="O12" s="75">
        <v>11</v>
      </c>
      <c r="P12" s="75">
        <v>10</v>
      </c>
      <c r="Q12" s="75">
        <v>3</v>
      </c>
      <c r="R12" s="75">
        <v>23</v>
      </c>
      <c r="S12" s="75">
        <v>48</v>
      </c>
      <c r="T12" s="75">
        <v>369</v>
      </c>
      <c r="U12" s="75">
        <f t="shared" si="1"/>
        <v>4514</v>
      </c>
      <c r="V12" s="75">
        <v>169</v>
      </c>
      <c r="W12" s="75">
        <v>332</v>
      </c>
      <c r="X12" s="75">
        <v>22</v>
      </c>
      <c r="Y12" s="75">
        <v>3</v>
      </c>
      <c r="Z12" s="75">
        <v>1</v>
      </c>
      <c r="AA12" s="75"/>
      <c r="AB12" s="75"/>
      <c r="AC12" s="75"/>
      <c r="AD12" s="75">
        <f t="shared" si="2"/>
        <v>527</v>
      </c>
      <c r="AE12" s="75">
        <v>114</v>
      </c>
      <c r="AF12" s="75">
        <v>162</v>
      </c>
      <c r="AG12" s="75">
        <v>18</v>
      </c>
      <c r="AH12" s="75"/>
      <c r="AI12" s="75"/>
      <c r="AJ12" s="75"/>
      <c r="AK12" s="75"/>
      <c r="AL12" s="75">
        <v>30</v>
      </c>
      <c r="AM12" s="75">
        <f t="shared" si="3"/>
        <v>324</v>
      </c>
      <c r="AN12" s="75">
        <f t="shared" si="4"/>
        <v>851</v>
      </c>
      <c r="AO12" s="75">
        <f t="shared" si="5"/>
        <v>2936</v>
      </c>
      <c r="AP12" s="75">
        <f t="shared" si="6"/>
        <v>1405</v>
      </c>
      <c r="AQ12" s="75">
        <f t="shared" si="7"/>
        <v>47</v>
      </c>
      <c r="AR12" s="75">
        <f t="shared" si="8"/>
        <v>4</v>
      </c>
      <c r="AS12" s="75">
        <f t="shared" si="9"/>
        <v>0</v>
      </c>
      <c r="AT12" s="75">
        <f t="shared" si="10"/>
        <v>1452</v>
      </c>
      <c r="AU12" s="75">
        <f t="shared" si="11"/>
        <v>526</v>
      </c>
      <c r="AV12" s="75">
        <f t="shared" si="12"/>
        <v>4</v>
      </c>
      <c r="AW12" s="75">
        <f t="shared" si="13"/>
        <v>2782</v>
      </c>
      <c r="AX12" s="75">
        <f t="shared" si="14"/>
        <v>171</v>
      </c>
      <c r="AY12" s="75">
        <f t="shared" si="15"/>
        <v>358</v>
      </c>
      <c r="AZ12" s="75">
        <f t="shared" si="16"/>
        <v>180</v>
      </c>
      <c r="BA12" s="75">
        <v>2944</v>
      </c>
      <c r="BB12" s="75">
        <f t="shared" si="17"/>
        <v>4672</v>
      </c>
      <c r="BC12" s="75">
        <f t="shared" si="18"/>
        <v>693</v>
      </c>
      <c r="BD12" s="75">
        <v>67</v>
      </c>
      <c r="BE12" s="75">
        <f t="shared" si="19"/>
        <v>10.343283582089553</v>
      </c>
      <c r="BF12" s="75">
        <v>480</v>
      </c>
      <c r="BG12" s="75">
        <f t="shared" si="20"/>
        <v>5365</v>
      </c>
      <c r="BH12" s="75">
        <v>106264</v>
      </c>
      <c r="BI12" s="75">
        <v>35584</v>
      </c>
      <c r="BJ12" s="75">
        <v>106264</v>
      </c>
      <c r="BK12" s="75">
        <f t="shared" si="21"/>
        <v>248112</v>
      </c>
      <c r="BL12" s="75">
        <v>40</v>
      </c>
      <c r="BM12" s="75">
        <v>58442</v>
      </c>
      <c r="BN12" s="75">
        <v>23</v>
      </c>
      <c r="BO12" s="75">
        <v>33335</v>
      </c>
      <c r="BP12" s="75">
        <v>5410</v>
      </c>
    </row>
    <row r="13" spans="2:72" x14ac:dyDescent="0.35">
      <c r="B13" s="75" t="s">
        <v>313</v>
      </c>
      <c r="C13" s="75">
        <v>534</v>
      </c>
      <c r="D13" s="75">
        <v>329</v>
      </c>
      <c r="E13" s="75">
        <v>1190</v>
      </c>
      <c r="F13" s="75">
        <v>438</v>
      </c>
      <c r="G13" s="75">
        <v>817</v>
      </c>
      <c r="H13" s="75">
        <v>2042</v>
      </c>
      <c r="I13" s="75">
        <v>1271</v>
      </c>
      <c r="J13" s="75">
        <v>54</v>
      </c>
      <c r="K13" s="75">
        <f t="shared" si="0"/>
        <v>6675</v>
      </c>
      <c r="L13" s="75">
        <v>432</v>
      </c>
      <c r="M13" s="75">
        <v>187</v>
      </c>
      <c r="N13" s="75">
        <v>441</v>
      </c>
      <c r="O13" s="75">
        <v>78</v>
      </c>
      <c r="P13" s="75">
        <v>188</v>
      </c>
      <c r="Q13" s="75">
        <v>109</v>
      </c>
      <c r="R13" s="75">
        <v>339</v>
      </c>
      <c r="S13" s="75">
        <v>114</v>
      </c>
      <c r="T13" s="75">
        <v>1774</v>
      </c>
      <c r="U13" s="75">
        <f t="shared" si="1"/>
        <v>8449</v>
      </c>
      <c r="V13" s="75">
        <v>107</v>
      </c>
      <c r="W13" s="75">
        <v>192</v>
      </c>
      <c r="X13" s="75">
        <v>275</v>
      </c>
      <c r="Y13" s="75">
        <v>126</v>
      </c>
      <c r="Z13" s="75">
        <v>93</v>
      </c>
      <c r="AA13" s="75">
        <v>83</v>
      </c>
      <c r="AB13" s="75">
        <v>20</v>
      </c>
      <c r="AC13" s="75"/>
      <c r="AD13" s="75">
        <f t="shared" si="2"/>
        <v>896</v>
      </c>
      <c r="AE13" s="75">
        <v>311</v>
      </c>
      <c r="AF13" s="75">
        <v>173</v>
      </c>
      <c r="AG13" s="75">
        <v>184</v>
      </c>
      <c r="AH13" s="75">
        <v>87</v>
      </c>
      <c r="AI13" s="75">
        <v>77</v>
      </c>
      <c r="AJ13" s="75">
        <v>15</v>
      </c>
      <c r="AK13" s="75">
        <v>19</v>
      </c>
      <c r="AL13" s="75">
        <v>2</v>
      </c>
      <c r="AM13" s="75">
        <f t="shared" si="3"/>
        <v>868</v>
      </c>
      <c r="AN13" s="75">
        <f t="shared" si="4"/>
        <v>1764</v>
      </c>
      <c r="AO13" s="75">
        <f t="shared" si="5"/>
        <v>2491</v>
      </c>
      <c r="AP13" s="75">
        <f t="shared" si="6"/>
        <v>4568</v>
      </c>
      <c r="AQ13" s="75">
        <f t="shared" si="7"/>
        <v>714</v>
      </c>
      <c r="AR13" s="75">
        <f t="shared" si="8"/>
        <v>322</v>
      </c>
      <c r="AS13" s="75">
        <f t="shared" si="9"/>
        <v>198</v>
      </c>
      <c r="AT13" s="75">
        <f t="shared" si="10"/>
        <v>5282</v>
      </c>
      <c r="AU13" s="75">
        <f t="shared" si="11"/>
        <v>700</v>
      </c>
      <c r="AV13" s="75">
        <f t="shared" si="12"/>
        <v>520</v>
      </c>
      <c r="AW13" s="75">
        <f t="shared" si="13"/>
        <v>6087</v>
      </c>
      <c r="AX13" s="75">
        <f t="shared" si="14"/>
        <v>1342</v>
      </c>
      <c r="AY13" s="75">
        <f t="shared" si="15"/>
        <v>789</v>
      </c>
      <c r="AZ13" s="75">
        <f t="shared" si="16"/>
        <v>555</v>
      </c>
      <c r="BA13" s="75">
        <v>12914</v>
      </c>
      <c r="BB13" s="75">
        <f t="shared" si="17"/>
        <v>7571</v>
      </c>
      <c r="BC13" s="75">
        <f t="shared" si="18"/>
        <v>2642</v>
      </c>
      <c r="BD13" s="75">
        <v>348</v>
      </c>
      <c r="BE13" s="75">
        <f t="shared" si="19"/>
        <v>7.5919540229885056</v>
      </c>
      <c r="BF13" s="75">
        <v>237</v>
      </c>
      <c r="BG13" s="75">
        <f t="shared" si="20"/>
        <v>10213</v>
      </c>
      <c r="BH13" s="75">
        <v>72979</v>
      </c>
      <c r="BI13" s="75">
        <v>114943</v>
      </c>
      <c r="BJ13" s="75">
        <v>72979</v>
      </c>
      <c r="BK13" s="75">
        <f t="shared" si="21"/>
        <v>260901</v>
      </c>
      <c r="BL13" s="75">
        <v>71</v>
      </c>
      <c r="BM13" s="75">
        <v>103133</v>
      </c>
      <c r="BN13" s="75">
        <v>40</v>
      </c>
      <c r="BO13" s="75">
        <v>58827</v>
      </c>
      <c r="BP13" s="75">
        <v>0</v>
      </c>
    </row>
    <row r="14" spans="2:72" x14ac:dyDescent="0.35">
      <c r="B14" s="75" t="s">
        <v>314</v>
      </c>
      <c r="C14" s="75">
        <v>1820</v>
      </c>
      <c r="D14" s="75">
        <v>1389</v>
      </c>
      <c r="E14" s="75">
        <v>4234</v>
      </c>
      <c r="F14" s="75">
        <v>810</v>
      </c>
      <c r="G14" s="75">
        <v>1474</v>
      </c>
      <c r="H14" s="75">
        <v>1255</v>
      </c>
      <c r="I14" s="75">
        <v>491</v>
      </c>
      <c r="J14" s="75">
        <v>83</v>
      </c>
      <c r="K14" s="75">
        <f t="shared" si="0"/>
        <v>11556</v>
      </c>
      <c r="L14" s="75">
        <v>466</v>
      </c>
      <c r="M14" s="75">
        <v>435</v>
      </c>
      <c r="N14" s="75">
        <v>470</v>
      </c>
      <c r="O14" s="75">
        <v>94</v>
      </c>
      <c r="P14" s="75">
        <v>192</v>
      </c>
      <c r="Q14" s="75">
        <v>268</v>
      </c>
      <c r="R14" s="75">
        <v>143</v>
      </c>
      <c r="S14" s="75">
        <v>344</v>
      </c>
      <c r="T14" s="75">
        <v>2068</v>
      </c>
      <c r="U14" s="75">
        <f t="shared" si="1"/>
        <v>13624</v>
      </c>
      <c r="V14" s="75">
        <v>340</v>
      </c>
      <c r="W14" s="75">
        <v>278</v>
      </c>
      <c r="X14" s="75">
        <v>439</v>
      </c>
      <c r="Y14" s="75">
        <v>29</v>
      </c>
      <c r="Z14" s="75">
        <v>143</v>
      </c>
      <c r="AA14" s="75">
        <v>15</v>
      </c>
      <c r="AB14" s="75">
        <v>1</v>
      </c>
      <c r="AC14" s="75"/>
      <c r="AD14" s="75">
        <f t="shared" si="2"/>
        <v>1245</v>
      </c>
      <c r="AE14" s="75">
        <v>594</v>
      </c>
      <c r="AF14" s="75">
        <v>341</v>
      </c>
      <c r="AG14" s="75">
        <v>340</v>
      </c>
      <c r="AH14" s="75">
        <v>31</v>
      </c>
      <c r="AI14" s="75">
        <v>10</v>
      </c>
      <c r="AJ14" s="75">
        <v>91</v>
      </c>
      <c r="AK14" s="75">
        <v>3</v>
      </c>
      <c r="AL14" s="75">
        <v>7</v>
      </c>
      <c r="AM14" s="75">
        <f t="shared" si="3"/>
        <v>1417</v>
      </c>
      <c r="AN14" s="75">
        <f t="shared" si="4"/>
        <v>2662</v>
      </c>
      <c r="AO14" s="75">
        <f t="shared" si="5"/>
        <v>8253</v>
      </c>
      <c r="AP14" s="75">
        <f t="shared" si="6"/>
        <v>4030</v>
      </c>
      <c r="AQ14" s="75">
        <f t="shared" si="7"/>
        <v>697</v>
      </c>
      <c r="AR14" s="75">
        <f t="shared" si="8"/>
        <v>188</v>
      </c>
      <c r="AS14" s="75">
        <f t="shared" si="9"/>
        <v>135</v>
      </c>
      <c r="AT14" s="75">
        <f t="shared" si="10"/>
        <v>4727</v>
      </c>
      <c r="AU14" s="75">
        <f t="shared" si="11"/>
        <v>1086</v>
      </c>
      <c r="AV14" s="75">
        <f t="shared" si="12"/>
        <v>323</v>
      </c>
      <c r="AW14" s="75">
        <f t="shared" si="13"/>
        <v>9653</v>
      </c>
      <c r="AX14" s="75">
        <f t="shared" si="14"/>
        <v>1602</v>
      </c>
      <c r="AY14" s="75">
        <f t="shared" si="15"/>
        <v>905</v>
      </c>
      <c r="AZ14" s="75">
        <f t="shared" si="16"/>
        <v>816</v>
      </c>
      <c r="BA14" s="75">
        <v>13173</v>
      </c>
      <c r="BB14" s="75">
        <f t="shared" si="17"/>
        <v>12801</v>
      </c>
      <c r="BC14" s="75">
        <f t="shared" si="18"/>
        <v>3485</v>
      </c>
      <c r="BD14" s="75">
        <v>487</v>
      </c>
      <c r="BE14" s="75">
        <f t="shared" si="19"/>
        <v>7.1560574948665296</v>
      </c>
      <c r="BF14" s="75">
        <v>450</v>
      </c>
      <c r="BG14" s="75">
        <f t="shared" si="20"/>
        <v>16286</v>
      </c>
      <c r="BH14" s="75">
        <v>111072</v>
      </c>
      <c r="BI14" s="75">
        <v>139331</v>
      </c>
      <c r="BJ14" s="75">
        <v>111072</v>
      </c>
      <c r="BK14" s="75">
        <f t="shared" si="21"/>
        <v>361475</v>
      </c>
      <c r="BL14" s="75">
        <v>234</v>
      </c>
      <c r="BM14" s="75">
        <v>342057</v>
      </c>
      <c r="BN14" s="75">
        <v>134</v>
      </c>
      <c r="BO14" s="75">
        <v>195108</v>
      </c>
      <c r="BP14" s="75">
        <v>0</v>
      </c>
    </row>
    <row r="15" spans="2:72" x14ac:dyDescent="0.35">
      <c r="B15" s="75" t="s">
        <v>315</v>
      </c>
      <c r="C15" s="75">
        <v>1645</v>
      </c>
      <c r="D15" s="75">
        <v>1309</v>
      </c>
      <c r="E15" s="75">
        <v>5730</v>
      </c>
      <c r="F15" s="75">
        <v>687</v>
      </c>
      <c r="G15" s="75">
        <v>1680</v>
      </c>
      <c r="H15" s="75">
        <v>3461</v>
      </c>
      <c r="I15" s="75">
        <v>549</v>
      </c>
      <c r="J15" s="75">
        <v>314</v>
      </c>
      <c r="K15" s="75">
        <f t="shared" si="0"/>
        <v>15375</v>
      </c>
      <c r="L15" s="75">
        <v>372</v>
      </c>
      <c r="M15" s="75">
        <v>392</v>
      </c>
      <c r="N15" s="75">
        <v>690</v>
      </c>
      <c r="O15" s="75">
        <v>194</v>
      </c>
      <c r="P15" s="75">
        <v>338</v>
      </c>
      <c r="Q15" s="75">
        <v>282</v>
      </c>
      <c r="R15" s="75">
        <v>185</v>
      </c>
      <c r="S15" s="75">
        <v>194</v>
      </c>
      <c r="T15" s="75">
        <v>2453</v>
      </c>
      <c r="U15" s="75">
        <f t="shared" si="1"/>
        <v>17828</v>
      </c>
      <c r="V15" s="75">
        <v>1821</v>
      </c>
      <c r="W15" s="75">
        <v>1224</v>
      </c>
      <c r="X15" s="75">
        <v>1928</v>
      </c>
      <c r="Y15" s="75">
        <v>508</v>
      </c>
      <c r="Z15" s="75">
        <v>295</v>
      </c>
      <c r="AA15" s="75">
        <v>94</v>
      </c>
      <c r="AB15" s="75">
        <v>17</v>
      </c>
      <c r="AC15" s="75">
        <v>1</v>
      </c>
      <c r="AD15" s="75">
        <f t="shared" si="2"/>
        <v>5888</v>
      </c>
      <c r="AE15" s="75">
        <v>1237</v>
      </c>
      <c r="AF15" s="75">
        <v>711</v>
      </c>
      <c r="AG15" s="75">
        <v>1205</v>
      </c>
      <c r="AH15" s="75">
        <v>251</v>
      </c>
      <c r="AI15" s="75">
        <v>782</v>
      </c>
      <c r="AJ15" s="75">
        <v>657</v>
      </c>
      <c r="AK15" s="75">
        <v>46</v>
      </c>
      <c r="AL15" s="75">
        <v>8</v>
      </c>
      <c r="AM15" s="75">
        <f t="shared" si="3"/>
        <v>4897</v>
      </c>
      <c r="AN15" s="75">
        <f t="shared" si="4"/>
        <v>10785</v>
      </c>
      <c r="AO15" s="75">
        <f t="shared" si="5"/>
        <v>9371</v>
      </c>
      <c r="AP15" s="75">
        <f t="shared" si="6"/>
        <v>6377</v>
      </c>
      <c r="AQ15" s="75">
        <f t="shared" si="7"/>
        <v>999</v>
      </c>
      <c r="AR15" s="75">
        <f t="shared" si="8"/>
        <v>914</v>
      </c>
      <c r="AS15" s="75">
        <f t="shared" si="9"/>
        <v>1736</v>
      </c>
      <c r="AT15" s="75">
        <f t="shared" si="10"/>
        <v>7376</v>
      </c>
      <c r="AU15" s="75">
        <f t="shared" si="11"/>
        <v>5481</v>
      </c>
      <c r="AV15" s="75">
        <f t="shared" si="12"/>
        <v>2650</v>
      </c>
      <c r="AW15" s="75">
        <f t="shared" si="13"/>
        <v>13416</v>
      </c>
      <c r="AX15" s="75">
        <f t="shared" si="14"/>
        <v>2081</v>
      </c>
      <c r="AY15" s="75">
        <f t="shared" si="15"/>
        <v>4066</v>
      </c>
      <c r="AZ15" s="75">
        <f t="shared" si="16"/>
        <v>3652</v>
      </c>
      <c r="BA15" s="75">
        <v>10459</v>
      </c>
      <c r="BB15" s="75">
        <f t="shared" si="17"/>
        <v>21263</v>
      </c>
      <c r="BC15" s="75">
        <f t="shared" si="18"/>
        <v>7350</v>
      </c>
      <c r="BD15" s="75">
        <v>871</v>
      </c>
      <c r="BE15" s="75">
        <f t="shared" si="19"/>
        <v>8.4385763490241104</v>
      </c>
      <c r="BF15" s="75">
        <v>383</v>
      </c>
      <c r="BG15" s="75">
        <f t="shared" si="20"/>
        <v>28613</v>
      </c>
      <c r="BH15" s="75">
        <v>532626</v>
      </c>
      <c r="BI15" s="75">
        <v>290130</v>
      </c>
      <c r="BJ15" s="75">
        <v>532626</v>
      </c>
      <c r="BK15" s="75">
        <f t="shared" si="21"/>
        <v>1355382</v>
      </c>
      <c r="BL15" s="75">
        <v>397</v>
      </c>
      <c r="BM15" s="75">
        <v>579262</v>
      </c>
      <c r="BN15" s="75">
        <v>226</v>
      </c>
      <c r="BO15" s="75">
        <v>330409</v>
      </c>
      <c r="BP15" s="75">
        <v>21941</v>
      </c>
    </row>
    <row r="16" spans="2:72" x14ac:dyDescent="0.35">
      <c r="B16" s="75" t="s">
        <v>316</v>
      </c>
      <c r="C16" s="75">
        <v>1192</v>
      </c>
      <c r="D16" s="75">
        <v>815</v>
      </c>
      <c r="E16" s="75">
        <v>2447</v>
      </c>
      <c r="F16" s="75">
        <v>129</v>
      </c>
      <c r="G16" s="75">
        <v>274</v>
      </c>
      <c r="H16" s="75">
        <v>179</v>
      </c>
      <c r="I16" s="75">
        <v>42</v>
      </c>
      <c r="J16" s="75">
        <v>8</v>
      </c>
      <c r="K16" s="75">
        <f t="shared" si="0"/>
        <v>5086</v>
      </c>
      <c r="L16" s="75">
        <v>3448</v>
      </c>
      <c r="M16" s="75">
        <v>280</v>
      </c>
      <c r="N16" s="75">
        <v>1671</v>
      </c>
      <c r="O16" s="75">
        <v>258</v>
      </c>
      <c r="P16" s="75">
        <v>738</v>
      </c>
      <c r="Q16" s="75">
        <v>477</v>
      </c>
      <c r="R16" s="75">
        <v>216</v>
      </c>
      <c r="S16" s="75">
        <v>489</v>
      </c>
      <c r="T16" s="75">
        <v>7088</v>
      </c>
      <c r="U16" s="75">
        <f t="shared" si="1"/>
        <v>12174</v>
      </c>
      <c r="V16" s="75">
        <v>162</v>
      </c>
      <c r="W16" s="75">
        <v>160</v>
      </c>
      <c r="X16" s="75">
        <v>239</v>
      </c>
      <c r="Y16" s="75">
        <v>24</v>
      </c>
      <c r="Z16" s="75">
        <v>59</v>
      </c>
      <c r="AA16" s="75">
        <v>14</v>
      </c>
      <c r="AB16" s="75">
        <v>10</v>
      </c>
      <c r="AC16" s="75"/>
      <c r="AD16" s="75">
        <f t="shared" si="2"/>
        <v>668</v>
      </c>
      <c r="AE16" s="75">
        <v>934</v>
      </c>
      <c r="AF16" s="75">
        <v>699</v>
      </c>
      <c r="AG16" s="75">
        <v>644</v>
      </c>
      <c r="AH16" s="75">
        <v>429</v>
      </c>
      <c r="AI16" s="75">
        <v>252</v>
      </c>
      <c r="AJ16" s="75">
        <v>191</v>
      </c>
      <c r="AK16" s="75">
        <v>170</v>
      </c>
      <c r="AL16" s="75"/>
      <c r="AM16" s="75">
        <f t="shared" si="3"/>
        <v>3319</v>
      </c>
      <c r="AN16" s="75">
        <f t="shared" si="4"/>
        <v>3987</v>
      </c>
      <c r="AO16" s="75">
        <f t="shared" si="5"/>
        <v>4583</v>
      </c>
      <c r="AP16" s="75">
        <f t="shared" si="6"/>
        <v>624</v>
      </c>
      <c r="AQ16" s="75">
        <f t="shared" si="7"/>
        <v>1689</v>
      </c>
      <c r="AR16" s="75">
        <f t="shared" si="8"/>
        <v>107</v>
      </c>
      <c r="AS16" s="75">
        <f t="shared" si="9"/>
        <v>1042</v>
      </c>
      <c r="AT16" s="75">
        <f t="shared" si="10"/>
        <v>2313</v>
      </c>
      <c r="AU16" s="75">
        <f t="shared" si="11"/>
        <v>585</v>
      </c>
      <c r="AV16" s="75">
        <f t="shared" si="12"/>
        <v>1149</v>
      </c>
      <c r="AW16" s="75">
        <f t="shared" si="13"/>
        <v>3886</v>
      </c>
      <c r="AX16" s="75">
        <f t="shared" si="14"/>
        <v>3640</v>
      </c>
      <c r="AY16" s="75">
        <f t="shared" si="15"/>
        <v>506</v>
      </c>
      <c r="AZ16" s="75">
        <f t="shared" si="16"/>
        <v>2385</v>
      </c>
      <c r="BA16" s="75">
        <v>1497</v>
      </c>
      <c r="BB16" s="75">
        <f t="shared" si="17"/>
        <v>5754</v>
      </c>
      <c r="BC16" s="75">
        <f t="shared" si="18"/>
        <v>10407</v>
      </c>
      <c r="BD16" s="75">
        <v>579</v>
      </c>
      <c r="BE16" s="75">
        <f t="shared" si="19"/>
        <v>17.974093264248705</v>
      </c>
      <c r="BF16" s="75">
        <v>2704</v>
      </c>
      <c r="BG16" s="75">
        <f t="shared" si="20"/>
        <v>16161</v>
      </c>
      <c r="BH16" s="75">
        <v>225688</v>
      </c>
      <c r="BI16" s="75">
        <v>70775</v>
      </c>
      <c r="BJ16" s="75">
        <v>225688</v>
      </c>
      <c r="BK16" s="75">
        <f t="shared" si="21"/>
        <v>522151</v>
      </c>
      <c r="BL16" s="75">
        <v>59</v>
      </c>
      <c r="BM16" s="75">
        <v>85944</v>
      </c>
      <c r="BN16" s="75">
        <v>34</v>
      </c>
      <c r="BO16" s="75">
        <v>49022</v>
      </c>
      <c r="BP16" s="75">
        <v>3234</v>
      </c>
    </row>
    <row r="17" spans="2:68" x14ac:dyDescent="0.35">
      <c r="B17" s="75" t="s">
        <v>317</v>
      </c>
      <c r="C17" s="75">
        <v>8214</v>
      </c>
      <c r="D17" s="75">
        <v>4258</v>
      </c>
      <c r="E17" s="75">
        <v>9374</v>
      </c>
      <c r="F17" s="75">
        <v>959</v>
      </c>
      <c r="G17" s="75">
        <v>606</v>
      </c>
      <c r="H17" s="75">
        <v>1309</v>
      </c>
      <c r="I17" s="75">
        <v>989</v>
      </c>
      <c r="J17" s="75">
        <v>502</v>
      </c>
      <c r="K17" s="75">
        <f t="shared" si="0"/>
        <v>26211</v>
      </c>
      <c r="L17" s="75">
        <v>1970</v>
      </c>
      <c r="M17" s="75">
        <v>1129</v>
      </c>
      <c r="N17" s="75">
        <v>520</v>
      </c>
      <c r="O17" s="75">
        <v>53</v>
      </c>
      <c r="P17" s="75">
        <v>78</v>
      </c>
      <c r="Q17" s="75">
        <v>69</v>
      </c>
      <c r="R17" s="75">
        <v>110</v>
      </c>
      <c r="S17" s="75">
        <v>518</v>
      </c>
      <c r="T17" s="75">
        <v>3929</v>
      </c>
      <c r="U17" s="75">
        <f t="shared" si="1"/>
        <v>30140</v>
      </c>
      <c r="V17" s="75">
        <v>1133</v>
      </c>
      <c r="W17" s="75">
        <v>730</v>
      </c>
      <c r="X17" s="75">
        <v>1366</v>
      </c>
      <c r="Y17" s="75">
        <v>346</v>
      </c>
      <c r="Z17" s="75">
        <v>148</v>
      </c>
      <c r="AA17" s="75">
        <v>52</v>
      </c>
      <c r="AB17" s="75">
        <v>18</v>
      </c>
      <c r="AC17" s="75"/>
      <c r="AD17" s="75">
        <f t="shared" si="2"/>
        <v>3793</v>
      </c>
      <c r="AE17" s="75">
        <v>1531</v>
      </c>
      <c r="AF17" s="75">
        <v>1118</v>
      </c>
      <c r="AG17" s="75">
        <v>613</v>
      </c>
      <c r="AH17" s="75">
        <v>43</v>
      </c>
      <c r="AI17" s="75">
        <v>11</v>
      </c>
      <c r="AJ17" s="75">
        <v>43</v>
      </c>
      <c r="AK17" s="75">
        <v>7</v>
      </c>
      <c r="AL17" s="75">
        <v>16</v>
      </c>
      <c r="AM17" s="75">
        <f t="shared" si="3"/>
        <v>3382</v>
      </c>
      <c r="AN17" s="75">
        <f t="shared" si="4"/>
        <v>7175</v>
      </c>
      <c r="AO17" s="75">
        <f t="shared" si="5"/>
        <v>22805</v>
      </c>
      <c r="AP17" s="75">
        <f t="shared" si="6"/>
        <v>3863</v>
      </c>
      <c r="AQ17" s="75">
        <f t="shared" si="7"/>
        <v>310</v>
      </c>
      <c r="AR17" s="75">
        <f t="shared" si="8"/>
        <v>564</v>
      </c>
      <c r="AS17" s="75">
        <f t="shared" si="9"/>
        <v>104</v>
      </c>
      <c r="AT17" s="75">
        <f t="shared" si="10"/>
        <v>4173</v>
      </c>
      <c r="AU17" s="75">
        <f t="shared" si="11"/>
        <v>3575</v>
      </c>
      <c r="AV17" s="75">
        <f t="shared" si="12"/>
        <v>668</v>
      </c>
      <c r="AW17" s="75">
        <f t="shared" si="13"/>
        <v>17495</v>
      </c>
      <c r="AX17" s="75">
        <f t="shared" si="14"/>
        <v>1959</v>
      </c>
      <c r="AY17" s="75">
        <f t="shared" si="15"/>
        <v>2660</v>
      </c>
      <c r="AZ17" s="75">
        <f t="shared" si="16"/>
        <v>1835</v>
      </c>
      <c r="BA17" s="75">
        <v>16984</v>
      </c>
      <c r="BB17" s="75">
        <f t="shared" si="17"/>
        <v>30004</v>
      </c>
      <c r="BC17" s="75">
        <f t="shared" si="18"/>
        <v>7311</v>
      </c>
      <c r="BD17" s="75">
        <v>644</v>
      </c>
      <c r="BE17" s="75">
        <f t="shared" si="19"/>
        <v>11.352484472049689</v>
      </c>
      <c r="BF17" s="75">
        <v>2245</v>
      </c>
      <c r="BG17" s="75">
        <f t="shared" si="20"/>
        <v>37315</v>
      </c>
      <c r="BH17" s="75">
        <v>423263</v>
      </c>
      <c r="BI17" s="75">
        <v>176314</v>
      </c>
      <c r="BJ17" s="75">
        <v>423263</v>
      </c>
      <c r="BK17" s="75">
        <f t="shared" si="21"/>
        <v>1022840</v>
      </c>
      <c r="BL17" s="75">
        <v>447</v>
      </c>
      <c r="BM17" s="75">
        <v>653174</v>
      </c>
      <c r="BN17" s="75">
        <v>255</v>
      </c>
      <c r="BO17" s="75">
        <v>372568</v>
      </c>
      <c r="BP17" s="75">
        <v>4046</v>
      </c>
    </row>
    <row r="18" spans="2:68" x14ac:dyDescent="0.35">
      <c r="B18" s="75" t="s">
        <v>318</v>
      </c>
      <c r="C18" s="75">
        <v>1677</v>
      </c>
      <c r="D18" s="75">
        <v>1024</v>
      </c>
      <c r="E18" s="75">
        <v>1743</v>
      </c>
      <c r="F18" s="75">
        <v>519</v>
      </c>
      <c r="G18" s="75">
        <v>225</v>
      </c>
      <c r="H18" s="75">
        <v>549</v>
      </c>
      <c r="I18" s="75">
        <v>728</v>
      </c>
      <c r="J18" s="75">
        <v>173</v>
      </c>
      <c r="K18" s="75">
        <f t="shared" si="0"/>
        <v>6638</v>
      </c>
      <c r="L18" s="75">
        <v>173</v>
      </c>
      <c r="M18" s="75">
        <v>24</v>
      </c>
      <c r="N18" s="75">
        <v>65</v>
      </c>
      <c r="O18" s="75">
        <v>2</v>
      </c>
      <c r="P18" s="75">
        <v>18</v>
      </c>
      <c r="Q18" s="75">
        <v>3</v>
      </c>
      <c r="R18" s="75">
        <v>102</v>
      </c>
      <c r="S18" s="75">
        <v>50</v>
      </c>
      <c r="T18" s="75">
        <v>387</v>
      </c>
      <c r="U18" s="75">
        <f t="shared" si="1"/>
        <v>7025</v>
      </c>
      <c r="V18" s="75">
        <v>349</v>
      </c>
      <c r="W18" s="75">
        <v>175</v>
      </c>
      <c r="X18" s="75">
        <v>387</v>
      </c>
      <c r="Y18" s="75">
        <v>113</v>
      </c>
      <c r="Z18" s="75">
        <v>37</v>
      </c>
      <c r="AA18" s="75">
        <v>3</v>
      </c>
      <c r="AB18" s="75"/>
      <c r="AC18" s="75"/>
      <c r="AD18" s="75">
        <f t="shared" si="2"/>
        <v>1064</v>
      </c>
      <c r="AE18" s="75">
        <v>294</v>
      </c>
      <c r="AF18" s="75">
        <v>186</v>
      </c>
      <c r="AG18" s="75">
        <v>103</v>
      </c>
      <c r="AH18" s="75"/>
      <c r="AI18" s="75"/>
      <c r="AJ18" s="75"/>
      <c r="AK18" s="75">
        <v>16</v>
      </c>
      <c r="AL18" s="75"/>
      <c r="AM18" s="75">
        <f t="shared" si="3"/>
        <v>599</v>
      </c>
      <c r="AN18" s="75">
        <f t="shared" si="4"/>
        <v>1663</v>
      </c>
      <c r="AO18" s="75">
        <f t="shared" si="5"/>
        <v>4963</v>
      </c>
      <c r="AP18" s="75">
        <f t="shared" si="6"/>
        <v>2021</v>
      </c>
      <c r="AQ18" s="75">
        <f t="shared" si="7"/>
        <v>125</v>
      </c>
      <c r="AR18" s="75">
        <f t="shared" si="8"/>
        <v>153</v>
      </c>
      <c r="AS18" s="75">
        <f t="shared" si="9"/>
        <v>16</v>
      </c>
      <c r="AT18" s="75">
        <f t="shared" si="10"/>
        <v>2146</v>
      </c>
      <c r="AU18" s="75">
        <f t="shared" si="11"/>
        <v>1024</v>
      </c>
      <c r="AV18" s="75">
        <f t="shared" si="12"/>
        <v>169</v>
      </c>
      <c r="AW18" s="75">
        <f t="shared" si="13"/>
        <v>4788</v>
      </c>
      <c r="AX18" s="75">
        <f t="shared" si="14"/>
        <v>214</v>
      </c>
      <c r="AY18" s="75">
        <f t="shared" si="15"/>
        <v>715</v>
      </c>
      <c r="AZ18" s="75">
        <f t="shared" si="16"/>
        <v>305</v>
      </c>
      <c r="BA18" s="75">
        <v>5150</v>
      </c>
      <c r="BB18" s="75">
        <f t="shared" si="17"/>
        <v>7702</v>
      </c>
      <c r="BC18" s="75">
        <f t="shared" si="18"/>
        <v>986</v>
      </c>
      <c r="BD18" s="75">
        <v>240</v>
      </c>
      <c r="BE18" s="75">
        <f t="shared" si="19"/>
        <v>4.1083333333333334</v>
      </c>
      <c r="BF18" s="75">
        <v>316</v>
      </c>
      <c r="BG18" s="75">
        <f t="shared" si="20"/>
        <v>8688</v>
      </c>
      <c r="BH18" s="75">
        <v>116194</v>
      </c>
      <c r="BI18" s="75">
        <v>62992</v>
      </c>
      <c r="BJ18" s="75">
        <v>116194</v>
      </c>
      <c r="BK18" s="75">
        <f t="shared" si="21"/>
        <v>295380</v>
      </c>
      <c r="BL18" s="75">
        <v>151</v>
      </c>
      <c r="BM18" s="75">
        <v>220016</v>
      </c>
      <c r="BN18" s="75">
        <v>86</v>
      </c>
      <c r="BO18" s="75">
        <v>125497</v>
      </c>
      <c r="BP18" s="75">
        <v>1039</v>
      </c>
    </row>
    <row r="19" spans="2:68" x14ac:dyDescent="0.35">
      <c r="B19" s="75" t="s">
        <v>319</v>
      </c>
      <c r="C19" s="75">
        <v>2419</v>
      </c>
      <c r="D19" s="75">
        <v>1799</v>
      </c>
      <c r="E19" s="75">
        <v>4871</v>
      </c>
      <c r="F19" s="75">
        <v>466</v>
      </c>
      <c r="G19" s="75">
        <v>1209</v>
      </c>
      <c r="H19" s="75">
        <v>1177</v>
      </c>
      <c r="I19" s="75">
        <v>460</v>
      </c>
      <c r="J19" s="75">
        <v>157</v>
      </c>
      <c r="K19" s="75">
        <f t="shared" si="0"/>
        <v>12558</v>
      </c>
      <c r="L19" s="75">
        <v>315</v>
      </c>
      <c r="M19" s="75">
        <v>219</v>
      </c>
      <c r="N19" s="75">
        <v>59</v>
      </c>
      <c r="O19" s="75">
        <v>6</v>
      </c>
      <c r="P19" s="75">
        <v>4</v>
      </c>
      <c r="Q19" s="75">
        <v>19</v>
      </c>
      <c r="R19" s="75">
        <v>68</v>
      </c>
      <c r="S19" s="75">
        <v>248</v>
      </c>
      <c r="T19" s="75">
        <v>690</v>
      </c>
      <c r="U19" s="75">
        <f t="shared" si="1"/>
        <v>13248</v>
      </c>
      <c r="V19" s="75">
        <v>443</v>
      </c>
      <c r="W19" s="75">
        <v>213</v>
      </c>
      <c r="X19" s="75">
        <v>357</v>
      </c>
      <c r="Y19" s="75">
        <v>100</v>
      </c>
      <c r="Z19" s="75">
        <v>44</v>
      </c>
      <c r="AA19" s="75">
        <v>34</v>
      </c>
      <c r="AB19" s="75">
        <v>14</v>
      </c>
      <c r="AC19" s="75"/>
      <c r="AD19" s="75">
        <f t="shared" si="2"/>
        <v>1205</v>
      </c>
      <c r="AE19" s="75">
        <v>687</v>
      </c>
      <c r="AF19" s="75">
        <v>263</v>
      </c>
      <c r="AG19" s="75">
        <v>226</v>
      </c>
      <c r="AH19" s="75">
        <v>37</v>
      </c>
      <c r="AI19" s="75">
        <v>46</v>
      </c>
      <c r="AJ19" s="75">
        <v>16</v>
      </c>
      <c r="AK19" s="75">
        <v>1</v>
      </c>
      <c r="AL19" s="75"/>
      <c r="AM19" s="75">
        <f t="shared" si="3"/>
        <v>1276</v>
      </c>
      <c r="AN19" s="75">
        <f t="shared" si="4"/>
        <v>2481</v>
      </c>
      <c r="AO19" s="75">
        <f t="shared" si="5"/>
        <v>9555</v>
      </c>
      <c r="AP19" s="75">
        <f t="shared" si="6"/>
        <v>3312</v>
      </c>
      <c r="AQ19" s="75">
        <f t="shared" si="7"/>
        <v>97</v>
      </c>
      <c r="AR19" s="75">
        <f t="shared" si="8"/>
        <v>192</v>
      </c>
      <c r="AS19" s="75">
        <f t="shared" si="9"/>
        <v>100</v>
      </c>
      <c r="AT19" s="75">
        <f t="shared" si="10"/>
        <v>3409</v>
      </c>
      <c r="AU19" s="75">
        <f t="shared" si="11"/>
        <v>1113</v>
      </c>
      <c r="AV19" s="75">
        <f t="shared" si="12"/>
        <v>292</v>
      </c>
      <c r="AW19" s="75">
        <f t="shared" si="13"/>
        <v>9982</v>
      </c>
      <c r="AX19" s="75">
        <f t="shared" si="14"/>
        <v>375</v>
      </c>
      <c r="AY19" s="75">
        <f t="shared" si="15"/>
        <v>762</v>
      </c>
      <c r="AZ19" s="75">
        <f t="shared" si="16"/>
        <v>589</v>
      </c>
      <c r="BA19" s="75">
        <v>8537</v>
      </c>
      <c r="BB19" s="75">
        <f t="shared" si="17"/>
        <v>13763</v>
      </c>
      <c r="BC19" s="75">
        <f t="shared" si="18"/>
        <v>1966</v>
      </c>
      <c r="BD19" s="75">
        <v>241</v>
      </c>
      <c r="BE19" s="75">
        <f t="shared" si="19"/>
        <v>8.1576763485477173</v>
      </c>
      <c r="BF19" s="75">
        <v>735</v>
      </c>
      <c r="BG19" s="75">
        <f t="shared" si="20"/>
        <v>15729</v>
      </c>
      <c r="BH19" s="75">
        <v>159096</v>
      </c>
      <c r="BI19" s="75">
        <v>109601</v>
      </c>
      <c r="BJ19" s="75">
        <v>159096</v>
      </c>
      <c r="BK19" s="75">
        <f t="shared" si="21"/>
        <v>427793</v>
      </c>
      <c r="BL19" s="75">
        <v>241</v>
      </c>
      <c r="BM19" s="75">
        <v>352370</v>
      </c>
      <c r="BN19" s="75">
        <v>138</v>
      </c>
      <c r="BO19" s="75">
        <v>200991</v>
      </c>
      <c r="BP19" s="75">
        <v>3735</v>
      </c>
    </row>
    <row r="20" spans="2:68" x14ac:dyDescent="0.35">
      <c r="B20" s="75" t="s">
        <v>72</v>
      </c>
      <c r="C20" s="75">
        <v>857</v>
      </c>
      <c r="D20" s="75">
        <v>683</v>
      </c>
      <c r="E20" s="75">
        <v>1725</v>
      </c>
      <c r="F20" s="75">
        <v>247</v>
      </c>
      <c r="G20" s="75">
        <v>208</v>
      </c>
      <c r="H20" s="75">
        <v>1391</v>
      </c>
      <c r="I20" s="75">
        <v>294</v>
      </c>
      <c r="J20" s="75">
        <v>29</v>
      </c>
      <c r="K20" s="75">
        <f t="shared" si="0"/>
        <v>5434</v>
      </c>
      <c r="L20" s="75">
        <v>269</v>
      </c>
      <c r="M20" s="75">
        <v>159</v>
      </c>
      <c r="N20" s="75">
        <v>146</v>
      </c>
      <c r="O20" s="75">
        <v>24</v>
      </c>
      <c r="P20" s="75">
        <v>24</v>
      </c>
      <c r="Q20" s="75">
        <v>31</v>
      </c>
      <c r="R20" s="75">
        <v>172</v>
      </c>
      <c r="S20" s="75">
        <v>7</v>
      </c>
      <c r="T20" s="75">
        <v>825</v>
      </c>
      <c r="U20" s="75">
        <f t="shared" si="1"/>
        <v>6259</v>
      </c>
      <c r="V20" s="75">
        <v>260</v>
      </c>
      <c r="W20" s="75">
        <v>375</v>
      </c>
      <c r="X20" s="75">
        <v>384</v>
      </c>
      <c r="Y20" s="75">
        <v>39</v>
      </c>
      <c r="Z20" s="75">
        <v>73</v>
      </c>
      <c r="AA20" s="75">
        <v>45</v>
      </c>
      <c r="AB20" s="75">
        <v>26</v>
      </c>
      <c r="AC20" s="75">
        <v>8</v>
      </c>
      <c r="AD20" s="75">
        <f t="shared" si="2"/>
        <v>1210</v>
      </c>
      <c r="AE20" s="75">
        <v>489</v>
      </c>
      <c r="AF20" s="75">
        <v>533</v>
      </c>
      <c r="AG20" s="75">
        <v>332</v>
      </c>
      <c r="AH20" s="75">
        <v>75</v>
      </c>
      <c r="AI20" s="75">
        <v>15</v>
      </c>
      <c r="AJ20" s="75"/>
      <c r="AK20" s="75">
        <v>4</v>
      </c>
      <c r="AL20" s="75"/>
      <c r="AM20" s="75">
        <f t="shared" si="3"/>
        <v>1448</v>
      </c>
      <c r="AN20" s="75">
        <f t="shared" si="4"/>
        <v>2658</v>
      </c>
      <c r="AO20" s="75">
        <f t="shared" si="5"/>
        <v>3512</v>
      </c>
      <c r="AP20" s="75">
        <f t="shared" si="6"/>
        <v>2140</v>
      </c>
      <c r="AQ20" s="75">
        <f t="shared" si="7"/>
        <v>251</v>
      </c>
      <c r="AR20" s="75">
        <f t="shared" si="8"/>
        <v>183</v>
      </c>
      <c r="AS20" s="75">
        <f t="shared" si="9"/>
        <v>94</v>
      </c>
      <c r="AT20" s="75">
        <f t="shared" si="10"/>
        <v>2391</v>
      </c>
      <c r="AU20" s="75">
        <f t="shared" si="11"/>
        <v>1058</v>
      </c>
      <c r="AV20" s="75">
        <f t="shared" si="12"/>
        <v>277</v>
      </c>
      <c r="AW20" s="75">
        <f t="shared" si="13"/>
        <v>4548</v>
      </c>
      <c r="AX20" s="75">
        <f t="shared" si="14"/>
        <v>556</v>
      </c>
      <c r="AY20" s="75">
        <f t="shared" si="15"/>
        <v>942</v>
      </c>
      <c r="AZ20" s="75">
        <f t="shared" si="16"/>
        <v>959</v>
      </c>
      <c r="BA20" s="75">
        <v>3051</v>
      </c>
      <c r="BB20" s="75">
        <f t="shared" si="17"/>
        <v>6644</v>
      </c>
      <c r="BC20" s="75">
        <f t="shared" si="18"/>
        <v>2273</v>
      </c>
      <c r="BD20" s="75">
        <v>340</v>
      </c>
      <c r="BE20" s="75">
        <f t="shared" si="19"/>
        <v>6.6852941176470591</v>
      </c>
      <c r="BF20" s="75">
        <v>118</v>
      </c>
      <c r="BG20" s="75">
        <f t="shared" si="20"/>
        <v>8917</v>
      </c>
      <c r="BH20" s="75">
        <v>166710</v>
      </c>
      <c r="BI20" s="75">
        <v>73437</v>
      </c>
      <c r="BJ20" s="75">
        <v>166710</v>
      </c>
      <c r="BK20" s="75">
        <f t="shared" si="21"/>
        <v>406857</v>
      </c>
      <c r="BL20" s="75">
        <v>126</v>
      </c>
      <c r="BM20" s="75">
        <v>183920</v>
      </c>
      <c r="BN20" s="75">
        <v>72</v>
      </c>
      <c r="BO20" s="75">
        <v>104907</v>
      </c>
      <c r="BP20" s="75">
        <v>8923</v>
      </c>
    </row>
    <row r="21" spans="2:68" x14ac:dyDescent="0.35">
      <c r="B21" s="75" t="s">
        <v>320</v>
      </c>
      <c r="C21" s="75">
        <v>1207</v>
      </c>
      <c r="D21" s="75">
        <v>669</v>
      </c>
      <c r="E21" s="75">
        <v>3139</v>
      </c>
      <c r="F21" s="75">
        <v>1173</v>
      </c>
      <c r="G21" s="75">
        <v>2813</v>
      </c>
      <c r="H21" s="75">
        <v>4680</v>
      </c>
      <c r="I21" s="75">
        <v>2009</v>
      </c>
      <c r="J21" s="75">
        <v>335</v>
      </c>
      <c r="K21" s="75">
        <f t="shared" si="0"/>
        <v>16025</v>
      </c>
      <c r="L21" s="75">
        <v>1069</v>
      </c>
      <c r="M21" s="75">
        <v>582</v>
      </c>
      <c r="N21" s="75">
        <v>796</v>
      </c>
      <c r="O21" s="75">
        <v>377</v>
      </c>
      <c r="P21" s="75">
        <v>907</v>
      </c>
      <c r="Q21" s="75">
        <v>718</v>
      </c>
      <c r="R21" s="75">
        <v>622</v>
      </c>
      <c r="S21" s="75">
        <v>297</v>
      </c>
      <c r="T21" s="75">
        <v>5071</v>
      </c>
      <c r="U21" s="75">
        <f t="shared" si="1"/>
        <v>21096</v>
      </c>
      <c r="V21" s="75">
        <v>721</v>
      </c>
      <c r="W21" s="75">
        <v>466</v>
      </c>
      <c r="X21" s="75">
        <v>777</v>
      </c>
      <c r="Y21" s="75">
        <v>496</v>
      </c>
      <c r="Z21" s="75">
        <v>252</v>
      </c>
      <c r="AA21" s="75">
        <v>152</v>
      </c>
      <c r="AB21" s="75">
        <v>91</v>
      </c>
      <c r="AC21" s="75"/>
      <c r="AD21" s="75">
        <f t="shared" si="2"/>
        <v>2955</v>
      </c>
      <c r="AE21" s="75">
        <v>556</v>
      </c>
      <c r="AF21" s="75">
        <v>643</v>
      </c>
      <c r="AG21" s="75">
        <v>1102</v>
      </c>
      <c r="AH21" s="75">
        <v>527</v>
      </c>
      <c r="AI21" s="75">
        <v>303</v>
      </c>
      <c r="AJ21" s="75">
        <v>232</v>
      </c>
      <c r="AK21" s="75">
        <v>34</v>
      </c>
      <c r="AL21" s="75">
        <v>16</v>
      </c>
      <c r="AM21" s="75">
        <f t="shared" si="3"/>
        <v>3413</v>
      </c>
      <c r="AN21" s="75">
        <f t="shared" si="4"/>
        <v>6368</v>
      </c>
      <c r="AO21" s="75">
        <f t="shared" si="5"/>
        <v>6188</v>
      </c>
      <c r="AP21" s="75">
        <f t="shared" si="6"/>
        <v>10675</v>
      </c>
      <c r="AQ21" s="75">
        <f t="shared" si="7"/>
        <v>2624</v>
      </c>
      <c r="AR21" s="75">
        <f t="shared" si="8"/>
        <v>991</v>
      </c>
      <c r="AS21" s="75">
        <f t="shared" si="9"/>
        <v>1096</v>
      </c>
      <c r="AT21" s="75">
        <f t="shared" si="10"/>
        <v>13299</v>
      </c>
      <c r="AU21" s="75">
        <f t="shared" si="11"/>
        <v>2460</v>
      </c>
      <c r="AV21" s="75">
        <f t="shared" si="12"/>
        <v>2087</v>
      </c>
      <c r="AW21" s="75">
        <f t="shared" si="13"/>
        <v>14483</v>
      </c>
      <c r="AX21" s="75">
        <f t="shared" si="14"/>
        <v>4002</v>
      </c>
      <c r="AY21" s="75">
        <f t="shared" si="15"/>
        <v>2234</v>
      </c>
      <c r="AZ21" s="75">
        <f t="shared" si="16"/>
        <v>2841</v>
      </c>
      <c r="BA21" s="75">
        <v>19794</v>
      </c>
      <c r="BB21" s="75">
        <f t="shared" si="17"/>
        <v>18980</v>
      </c>
      <c r="BC21" s="75">
        <f t="shared" si="18"/>
        <v>8484</v>
      </c>
      <c r="BD21" s="75">
        <v>981</v>
      </c>
      <c r="BE21" s="75">
        <f t="shared" si="19"/>
        <v>8.6483180428134556</v>
      </c>
      <c r="BF21" s="75">
        <v>551</v>
      </c>
      <c r="BG21" s="75">
        <f t="shared" si="20"/>
        <v>27464</v>
      </c>
      <c r="BH21" s="75">
        <v>317582</v>
      </c>
      <c r="BI21" s="75">
        <v>343736</v>
      </c>
      <c r="BJ21" s="75">
        <v>317582</v>
      </c>
      <c r="BK21" s="75">
        <f t="shared" si="21"/>
        <v>978900</v>
      </c>
      <c r="BL21" s="75">
        <v>264</v>
      </c>
      <c r="BM21" s="75">
        <v>385029</v>
      </c>
      <c r="BN21" s="75">
        <v>150</v>
      </c>
      <c r="BO21" s="75">
        <v>219619</v>
      </c>
      <c r="BP21" s="75">
        <v>3323</v>
      </c>
    </row>
    <row r="22" spans="2:68" x14ac:dyDescent="0.35">
      <c r="B22" s="75" t="s">
        <v>321</v>
      </c>
      <c r="C22" s="75">
        <v>2762</v>
      </c>
      <c r="D22" s="75">
        <v>1185</v>
      </c>
      <c r="E22" s="75">
        <v>4366</v>
      </c>
      <c r="F22" s="75">
        <v>1591</v>
      </c>
      <c r="G22" s="75">
        <v>3332</v>
      </c>
      <c r="H22" s="75">
        <v>16078</v>
      </c>
      <c r="I22" s="75">
        <v>1581</v>
      </c>
      <c r="J22" s="75">
        <v>237</v>
      </c>
      <c r="K22" s="75">
        <f t="shared" si="0"/>
        <v>31132</v>
      </c>
      <c r="L22" s="75">
        <v>4625</v>
      </c>
      <c r="M22" s="75">
        <v>1950</v>
      </c>
      <c r="N22" s="75">
        <v>4281</v>
      </c>
      <c r="O22" s="75">
        <v>2131</v>
      </c>
      <c r="P22" s="75">
        <v>2726</v>
      </c>
      <c r="Q22" s="75">
        <v>1970</v>
      </c>
      <c r="R22" s="75">
        <v>7177</v>
      </c>
      <c r="S22" s="75">
        <v>2118</v>
      </c>
      <c r="T22" s="75">
        <v>24860</v>
      </c>
      <c r="U22" s="75">
        <f t="shared" si="1"/>
        <v>55992</v>
      </c>
      <c r="V22" s="75">
        <v>1542</v>
      </c>
      <c r="W22" s="75">
        <v>1349</v>
      </c>
      <c r="X22" s="75">
        <v>2460</v>
      </c>
      <c r="Y22" s="75">
        <v>1384</v>
      </c>
      <c r="Z22" s="75">
        <v>1058</v>
      </c>
      <c r="AA22" s="75">
        <v>685</v>
      </c>
      <c r="AB22" s="75">
        <v>345</v>
      </c>
      <c r="AC22" s="75"/>
      <c r="AD22" s="75">
        <f t="shared" si="2"/>
        <v>8823</v>
      </c>
      <c r="AE22" s="75">
        <v>3475</v>
      </c>
      <c r="AF22" s="75">
        <v>2024</v>
      </c>
      <c r="AG22" s="75">
        <v>3394</v>
      </c>
      <c r="AH22" s="75">
        <v>1587</v>
      </c>
      <c r="AI22" s="75">
        <v>1782</v>
      </c>
      <c r="AJ22" s="75">
        <v>634</v>
      </c>
      <c r="AK22" s="75">
        <v>507</v>
      </c>
      <c r="AL22" s="75">
        <v>11</v>
      </c>
      <c r="AM22" s="75">
        <f t="shared" si="3"/>
        <v>13414</v>
      </c>
      <c r="AN22" s="75">
        <f t="shared" si="4"/>
        <v>22237</v>
      </c>
      <c r="AO22" s="75">
        <f t="shared" si="5"/>
        <v>9904</v>
      </c>
      <c r="AP22" s="75">
        <f t="shared" si="6"/>
        <v>22582</v>
      </c>
      <c r="AQ22" s="75">
        <f t="shared" si="7"/>
        <v>14004</v>
      </c>
      <c r="AR22" s="75">
        <f t="shared" si="8"/>
        <v>3472</v>
      </c>
      <c r="AS22" s="75">
        <f t="shared" si="9"/>
        <v>4510</v>
      </c>
      <c r="AT22" s="75">
        <f t="shared" si="10"/>
        <v>36586</v>
      </c>
      <c r="AU22" s="75">
        <f t="shared" si="11"/>
        <v>6735</v>
      </c>
      <c r="AV22" s="75">
        <f t="shared" si="12"/>
        <v>7982</v>
      </c>
      <c r="AW22" s="75">
        <f t="shared" si="13"/>
        <v>28133</v>
      </c>
      <c r="AX22" s="75">
        <f t="shared" si="14"/>
        <v>20235</v>
      </c>
      <c r="AY22" s="75">
        <f t="shared" si="15"/>
        <v>7281</v>
      </c>
      <c r="AZ22" s="75">
        <f t="shared" si="16"/>
        <v>9928</v>
      </c>
      <c r="BA22" s="75">
        <v>20517</v>
      </c>
      <c r="BB22" s="75">
        <f t="shared" si="17"/>
        <v>39955</v>
      </c>
      <c r="BC22" s="75">
        <f t="shared" si="18"/>
        <v>38274</v>
      </c>
      <c r="BD22" s="75">
        <v>6598</v>
      </c>
      <c r="BE22" s="75">
        <f t="shared" si="19"/>
        <v>5.8008487420430432</v>
      </c>
      <c r="BF22" s="75">
        <v>1669</v>
      </c>
      <c r="BG22" s="75">
        <f t="shared" si="20"/>
        <v>78229</v>
      </c>
      <c r="BH22" s="75">
        <v>1038191</v>
      </c>
      <c r="BI22" s="75">
        <v>951986</v>
      </c>
      <c r="BJ22" s="75">
        <v>1038191</v>
      </c>
      <c r="BK22" s="75">
        <f t="shared" si="21"/>
        <v>3028368</v>
      </c>
      <c r="BL22" s="75">
        <v>696</v>
      </c>
      <c r="BM22" s="75">
        <v>1015857</v>
      </c>
      <c r="BN22" s="75">
        <v>397</v>
      </c>
      <c r="BO22" s="75">
        <v>579442</v>
      </c>
      <c r="BP22" s="75">
        <v>11043</v>
      </c>
    </row>
    <row r="23" spans="2:68" x14ac:dyDescent="0.35">
      <c r="B23" s="75" t="s">
        <v>322</v>
      </c>
      <c r="C23" s="75">
        <v>12688</v>
      </c>
      <c r="D23" s="75">
        <v>6285</v>
      </c>
      <c r="E23" s="75">
        <v>14769</v>
      </c>
      <c r="F23" s="75">
        <v>1740</v>
      </c>
      <c r="G23" s="75">
        <v>1995</v>
      </c>
      <c r="H23" s="75">
        <v>2656</v>
      </c>
      <c r="I23" s="75">
        <v>1660</v>
      </c>
      <c r="J23" s="75">
        <v>1106</v>
      </c>
      <c r="K23" s="75">
        <f t="shared" si="0"/>
        <v>42899</v>
      </c>
      <c r="L23" s="75">
        <v>3037</v>
      </c>
      <c r="M23" s="75">
        <v>2484</v>
      </c>
      <c r="N23" s="75">
        <v>1901</v>
      </c>
      <c r="O23" s="75">
        <v>385</v>
      </c>
      <c r="P23" s="75">
        <v>647</v>
      </c>
      <c r="Q23" s="75">
        <v>359</v>
      </c>
      <c r="R23" s="75">
        <v>340</v>
      </c>
      <c r="S23" s="75">
        <v>1655</v>
      </c>
      <c r="T23" s="75">
        <v>9153</v>
      </c>
      <c r="U23" s="75">
        <f t="shared" si="1"/>
        <v>52052</v>
      </c>
      <c r="V23" s="75">
        <v>2110</v>
      </c>
      <c r="W23" s="75">
        <v>1555</v>
      </c>
      <c r="X23" s="75">
        <v>2289</v>
      </c>
      <c r="Y23" s="75">
        <v>735</v>
      </c>
      <c r="Z23" s="75">
        <v>374</v>
      </c>
      <c r="AA23" s="75">
        <v>91</v>
      </c>
      <c r="AB23" s="75">
        <v>25</v>
      </c>
      <c r="AC23" s="75">
        <v>4</v>
      </c>
      <c r="AD23" s="75">
        <f t="shared" si="2"/>
        <v>7183</v>
      </c>
      <c r="AE23" s="75">
        <v>2926</v>
      </c>
      <c r="AF23" s="75">
        <v>2330</v>
      </c>
      <c r="AG23" s="75">
        <v>1577</v>
      </c>
      <c r="AH23" s="75">
        <v>184</v>
      </c>
      <c r="AI23" s="75">
        <v>59</v>
      </c>
      <c r="AJ23" s="75">
        <v>44</v>
      </c>
      <c r="AK23" s="75">
        <v>5</v>
      </c>
      <c r="AL23" s="75">
        <v>46</v>
      </c>
      <c r="AM23" s="75">
        <f t="shared" si="3"/>
        <v>7171</v>
      </c>
      <c r="AN23" s="75">
        <f t="shared" si="4"/>
        <v>14354</v>
      </c>
      <c r="AO23" s="75">
        <f t="shared" si="5"/>
        <v>35482</v>
      </c>
      <c r="AP23" s="75">
        <f t="shared" si="6"/>
        <v>8051</v>
      </c>
      <c r="AQ23" s="75">
        <f t="shared" si="7"/>
        <v>1731</v>
      </c>
      <c r="AR23" s="75">
        <f t="shared" si="8"/>
        <v>1225</v>
      </c>
      <c r="AS23" s="75">
        <f t="shared" si="9"/>
        <v>292</v>
      </c>
      <c r="AT23" s="75">
        <f t="shared" si="10"/>
        <v>9782</v>
      </c>
      <c r="AU23" s="75">
        <f t="shared" si="11"/>
        <v>6689</v>
      </c>
      <c r="AV23" s="75">
        <f t="shared" si="12"/>
        <v>1517</v>
      </c>
      <c r="AW23" s="75">
        <f t="shared" si="13"/>
        <v>29105</v>
      </c>
      <c r="AX23" s="75">
        <f t="shared" si="14"/>
        <v>6116</v>
      </c>
      <c r="AY23" s="75">
        <f t="shared" si="15"/>
        <v>5069</v>
      </c>
      <c r="AZ23" s="75">
        <f t="shared" si="16"/>
        <v>4199</v>
      </c>
      <c r="BA23" s="75">
        <v>19588</v>
      </c>
      <c r="BB23" s="75">
        <f t="shared" si="17"/>
        <v>50082</v>
      </c>
      <c r="BC23" s="75">
        <f t="shared" si="18"/>
        <v>16324</v>
      </c>
      <c r="BD23" s="75">
        <v>1500</v>
      </c>
      <c r="BE23" s="75">
        <f t="shared" si="19"/>
        <v>10.882666666666667</v>
      </c>
      <c r="BF23" s="75">
        <v>3516</v>
      </c>
      <c r="BG23" s="75">
        <f t="shared" si="20"/>
        <v>66406</v>
      </c>
      <c r="BH23" s="75">
        <v>607954</v>
      </c>
      <c r="BI23" s="75">
        <v>316481</v>
      </c>
      <c r="BJ23" s="75">
        <v>607954</v>
      </c>
      <c r="BK23" s="75">
        <f t="shared" si="21"/>
        <v>1532389</v>
      </c>
      <c r="BL23" s="75">
        <v>518</v>
      </c>
      <c r="BM23" s="75">
        <v>756307</v>
      </c>
      <c r="BN23" s="75">
        <v>295</v>
      </c>
      <c r="BO23" s="75">
        <v>431395</v>
      </c>
      <c r="BP23" s="75">
        <v>2824</v>
      </c>
    </row>
    <row r="24" spans="2:68" x14ac:dyDescent="0.35">
      <c r="B24" s="75" t="s">
        <v>323</v>
      </c>
      <c r="C24" s="75">
        <v>2077</v>
      </c>
      <c r="D24" s="75">
        <v>1176</v>
      </c>
      <c r="E24" s="75">
        <v>3880</v>
      </c>
      <c r="F24" s="75">
        <v>511</v>
      </c>
      <c r="G24" s="75">
        <v>1000</v>
      </c>
      <c r="H24" s="75">
        <v>319</v>
      </c>
      <c r="I24" s="75">
        <v>211</v>
      </c>
      <c r="J24" s="75">
        <v>68</v>
      </c>
      <c r="K24" s="75">
        <f t="shared" si="0"/>
        <v>9242</v>
      </c>
      <c r="L24" s="75">
        <v>996</v>
      </c>
      <c r="M24" s="75">
        <v>424</v>
      </c>
      <c r="N24" s="75">
        <v>457</v>
      </c>
      <c r="O24" s="75">
        <v>159</v>
      </c>
      <c r="P24" s="75">
        <v>148</v>
      </c>
      <c r="Q24" s="75">
        <v>246</v>
      </c>
      <c r="R24" s="75">
        <v>38</v>
      </c>
      <c r="S24" s="75">
        <v>267</v>
      </c>
      <c r="T24" s="75">
        <v>2468</v>
      </c>
      <c r="U24" s="75">
        <f t="shared" si="1"/>
        <v>11710</v>
      </c>
      <c r="V24" s="75">
        <v>1119</v>
      </c>
      <c r="W24" s="75">
        <v>192</v>
      </c>
      <c r="X24" s="75">
        <v>640</v>
      </c>
      <c r="Y24" s="75">
        <v>304</v>
      </c>
      <c r="Z24" s="75">
        <v>270</v>
      </c>
      <c r="AA24" s="75">
        <v>112</v>
      </c>
      <c r="AB24" s="75">
        <v>22</v>
      </c>
      <c r="AC24" s="75"/>
      <c r="AD24" s="75">
        <f t="shared" si="2"/>
        <v>2659</v>
      </c>
      <c r="AE24" s="75">
        <v>364</v>
      </c>
      <c r="AF24" s="75">
        <v>595</v>
      </c>
      <c r="AG24" s="75">
        <v>963</v>
      </c>
      <c r="AH24" s="75">
        <v>460</v>
      </c>
      <c r="AI24" s="75">
        <v>661</v>
      </c>
      <c r="AJ24" s="75">
        <v>213</v>
      </c>
      <c r="AK24" s="75">
        <v>11</v>
      </c>
      <c r="AL24" s="75">
        <v>78</v>
      </c>
      <c r="AM24" s="75">
        <f t="shared" si="3"/>
        <v>3345</v>
      </c>
      <c r="AN24" s="75">
        <f t="shared" si="4"/>
        <v>6004</v>
      </c>
      <c r="AO24" s="75">
        <f t="shared" si="5"/>
        <v>7644</v>
      </c>
      <c r="AP24" s="75">
        <f t="shared" si="6"/>
        <v>2041</v>
      </c>
      <c r="AQ24" s="75">
        <f t="shared" si="7"/>
        <v>591</v>
      </c>
      <c r="AR24" s="75">
        <f t="shared" si="8"/>
        <v>708</v>
      </c>
      <c r="AS24" s="75">
        <f t="shared" si="9"/>
        <v>1345</v>
      </c>
      <c r="AT24" s="75">
        <f t="shared" si="10"/>
        <v>2632</v>
      </c>
      <c r="AU24" s="75">
        <f t="shared" si="11"/>
        <v>2255</v>
      </c>
      <c r="AV24" s="75">
        <f t="shared" si="12"/>
        <v>2053</v>
      </c>
      <c r="AW24" s="75">
        <f t="shared" si="13"/>
        <v>7097</v>
      </c>
      <c r="AX24" s="75">
        <f t="shared" si="14"/>
        <v>1472</v>
      </c>
      <c r="AY24" s="75">
        <f t="shared" si="15"/>
        <v>1540</v>
      </c>
      <c r="AZ24" s="75">
        <f t="shared" si="16"/>
        <v>2903</v>
      </c>
      <c r="BA24" s="75">
        <v>4578</v>
      </c>
      <c r="BB24" s="75">
        <f t="shared" si="17"/>
        <v>11901</v>
      </c>
      <c r="BC24" s="75">
        <f t="shared" si="18"/>
        <v>5813</v>
      </c>
      <c r="BD24" s="75">
        <v>408</v>
      </c>
      <c r="BE24" s="75">
        <f t="shared" si="19"/>
        <v>14.247549019607844</v>
      </c>
      <c r="BF24" s="75">
        <v>459</v>
      </c>
      <c r="BG24" s="75">
        <f t="shared" si="20"/>
        <v>17714</v>
      </c>
      <c r="BH24" s="75">
        <v>197522</v>
      </c>
      <c r="BI24" s="75">
        <v>124176</v>
      </c>
      <c r="BJ24" s="75">
        <v>197522</v>
      </c>
      <c r="BK24" s="75">
        <f t="shared" si="21"/>
        <v>519220</v>
      </c>
      <c r="BL24" s="75">
        <v>173</v>
      </c>
      <c r="BM24" s="75">
        <v>252675</v>
      </c>
      <c r="BN24" s="75">
        <v>99</v>
      </c>
      <c r="BO24" s="75">
        <v>144125</v>
      </c>
      <c r="BP24" s="75">
        <v>2457</v>
      </c>
    </row>
    <row r="25" spans="2:68" x14ac:dyDescent="0.35">
      <c r="B25" s="75" t="s">
        <v>324</v>
      </c>
      <c r="C25" s="75">
        <v>463</v>
      </c>
      <c r="D25" s="75">
        <v>198</v>
      </c>
      <c r="E25" s="75">
        <v>1635</v>
      </c>
      <c r="F25" s="75">
        <v>468</v>
      </c>
      <c r="G25" s="75">
        <v>933</v>
      </c>
      <c r="H25" s="75">
        <v>2682</v>
      </c>
      <c r="I25" s="75">
        <v>678</v>
      </c>
      <c r="J25" s="75">
        <v>101</v>
      </c>
      <c r="K25" s="75">
        <f t="shared" si="0"/>
        <v>7158</v>
      </c>
      <c r="L25" s="75">
        <v>742</v>
      </c>
      <c r="M25" s="75">
        <v>286</v>
      </c>
      <c r="N25" s="75">
        <v>419</v>
      </c>
      <c r="O25" s="75">
        <v>218</v>
      </c>
      <c r="P25" s="75">
        <v>450</v>
      </c>
      <c r="Q25" s="75">
        <v>409</v>
      </c>
      <c r="R25" s="75">
        <v>392</v>
      </c>
      <c r="S25" s="75">
        <v>49</v>
      </c>
      <c r="T25" s="75">
        <v>2916</v>
      </c>
      <c r="U25" s="75">
        <f t="shared" si="1"/>
        <v>10074</v>
      </c>
      <c r="V25" s="75">
        <v>93</v>
      </c>
      <c r="W25" s="75">
        <v>125</v>
      </c>
      <c r="X25" s="75">
        <v>529</v>
      </c>
      <c r="Y25" s="75">
        <v>193</v>
      </c>
      <c r="Z25" s="75">
        <v>232</v>
      </c>
      <c r="AA25" s="75">
        <v>116</v>
      </c>
      <c r="AB25" s="75">
        <v>45</v>
      </c>
      <c r="AC25" s="75"/>
      <c r="AD25" s="75">
        <f t="shared" si="2"/>
        <v>1333</v>
      </c>
      <c r="AE25" s="75">
        <v>406</v>
      </c>
      <c r="AF25" s="75">
        <v>335</v>
      </c>
      <c r="AG25" s="75">
        <v>173</v>
      </c>
      <c r="AH25" s="75">
        <v>113</v>
      </c>
      <c r="AI25" s="75">
        <v>262</v>
      </c>
      <c r="AJ25" s="75">
        <v>125</v>
      </c>
      <c r="AK25" s="75">
        <v>23</v>
      </c>
      <c r="AL25" s="75">
        <v>4</v>
      </c>
      <c r="AM25" s="75">
        <f t="shared" si="3"/>
        <v>1441</v>
      </c>
      <c r="AN25" s="75">
        <f t="shared" si="4"/>
        <v>2774</v>
      </c>
      <c r="AO25" s="75">
        <f t="shared" si="5"/>
        <v>2764</v>
      </c>
      <c r="AP25" s="75">
        <f t="shared" si="6"/>
        <v>4761</v>
      </c>
      <c r="AQ25" s="75">
        <f t="shared" si="7"/>
        <v>1469</v>
      </c>
      <c r="AR25" s="75">
        <f t="shared" si="8"/>
        <v>586</v>
      </c>
      <c r="AS25" s="75">
        <f t="shared" si="9"/>
        <v>523</v>
      </c>
      <c r="AT25" s="75">
        <f t="shared" si="10"/>
        <v>6230</v>
      </c>
      <c r="AU25" s="75">
        <f t="shared" si="11"/>
        <v>940</v>
      </c>
      <c r="AV25" s="75">
        <f t="shared" si="12"/>
        <v>1109</v>
      </c>
      <c r="AW25" s="75">
        <f t="shared" si="13"/>
        <v>6594</v>
      </c>
      <c r="AX25" s="75">
        <f t="shared" si="14"/>
        <v>2174</v>
      </c>
      <c r="AY25" s="75">
        <f t="shared" si="15"/>
        <v>1240</v>
      </c>
      <c r="AZ25" s="75">
        <f t="shared" si="16"/>
        <v>1031</v>
      </c>
      <c r="BA25" s="75">
        <v>10900</v>
      </c>
      <c r="BB25" s="75">
        <f t="shared" si="17"/>
        <v>8491</v>
      </c>
      <c r="BC25" s="75">
        <f t="shared" si="18"/>
        <v>4357</v>
      </c>
      <c r="BD25" s="75">
        <v>444</v>
      </c>
      <c r="BE25" s="75">
        <f t="shared" si="19"/>
        <v>9.8130630630630638</v>
      </c>
      <c r="BF25" s="75">
        <v>230</v>
      </c>
      <c r="BG25" s="75">
        <f t="shared" si="20"/>
        <v>12848</v>
      </c>
      <c r="BH25" s="75">
        <v>92776</v>
      </c>
      <c r="BI25" s="75">
        <v>153581</v>
      </c>
      <c r="BJ25" s="75">
        <v>92776</v>
      </c>
      <c r="BK25" s="75">
        <f t="shared" si="21"/>
        <v>339133</v>
      </c>
      <c r="BL25" s="75">
        <v>89</v>
      </c>
      <c r="BM25" s="75">
        <v>130635</v>
      </c>
      <c r="BN25" s="75">
        <v>51</v>
      </c>
      <c r="BO25" s="75">
        <v>74514</v>
      </c>
      <c r="BP25" s="75">
        <v>1224</v>
      </c>
    </row>
    <row r="26" spans="2:68" x14ac:dyDescent="0.35">
      <c r="B26" s="75" t="s">
        <v>325</v>
      </c>
      <c r="C26" s="75">
        <v>1195</v>
      </c>
      <c r="D26" s="75">
        <v>807</v>
      </c>
      <c r="E26" s="75">
        <v>2455</v>
      </c>
      <c r="F26" s="75">
        <v>662</v>
      </c>
      <c r="G26" s="75">
        <v>904</v>
      </c>
      <c r="H26" s="75">
        <v>1153</v>
      </c>
      <c r="I26" s="75">
        <v>557</v>
      </c>
      <c r="J26" s="75">
        <v>51</v>
      </c>
      <c r="K26" s="75">
        <f t="shared" si="0"/>
        <v>7784</v>
      </c>
      <c r="L26" s="75">
        <v>645</v>
      </c>
      <c r="M26" s="75">
        <v>322</v>
      </c>
      <c r="N26" s="75">
        <v>273</v>
      </c>
      <c r="O26" s="75">
        <v>41</v>
      </c>
      <c r="P26" s="75">
        <v>17</v>
      </c>
      <c r="Q26" s="75">
        <v>12</v>
      </c>
      <c r="R26" s="75">
        <v>43</v>
      </c>
      <c r="S26" s="75">
        <v>144</v>
      </c>
      <c r="T26" s="75">
        <v>1353</v>
      </c>
      <c r="U26" s="75">
        <f t="shared" si="1"/>
        <v>9137</v>
      </c>
      <c r="V26" s="75">
        <v>253</v>
      </c>
      <c r="W26" s="75">
        <v>139</v>
      </c>
      <c r="X26" s="75">
        <v>164</v>
      </c>
      <c r="Y26" s="75">
        <v>15</v>
      </c>
      <c r="Z26" s="75">
        <v>17</v>
      </c>
      <c r="AA26" s="75">
        <v>3</v>
      </c>
      <c r="AB26" s="75"/>
      <c r="AC26" s="75"/>
      <c r="AD26" s="75">
        <f t="shared" si="2"/>
        <v>591</v>
      </c>
      <c r="AE26" s="75">
        <v>706</v>
      </c>
      <c r="AF26" s="75">
        <v>210</v>
      </c>
      <c r="AG26" s="75">
        <v>164</v>
      </c>
      <c r="AH26" s="75">
        <v>71</v>
      </c>
      <c r="AI26" s="75">
        <v>45</v>
      </c>
      <c r="AJ26" s="75">
        <v>33</v>
      </c>
      <c r="AK26" s="75">
        <v>14</v>
      </c>
      <c r="AL26" s="75">
        <v>101</v>
      </c>
      <c r="AM26" s="75">
        <f t="shared" si="3"/>
        <v>1344</v>
      </c>
      <c r="AN26" s="75">
        <f t="shared" si="4"/>
        <v>1935</v>
      </c>
      <c r="AO26" s="75">
        <f t="shared" si="5"/>
        <v>5119</v>
      </c>
      <c r="AP26" s="75">
        <f t="shared" si="6"/>
        <v>3276</v>
      </c>
      <c r="AQ26" s="75">
        <f t="shared" si="7"/>
        <v>113</v>
      </c>
      <c r="AR26" s="75">
        <f t="shared" si="8"/>
        <v>35</v>
      </c>
      <c r="AS26" s="75">
        <f t="shared" si="9"/>
        <v>163</v>
      </c>
      <c r="AT26" s="75">
        <f t="shared" si="10"/>
        <v>3389</v>
      </c>
      <c r="AU26" s="75">
        <f t="shared" si="11"/>
        <v>571</v>
      </c>
      <c r="AV26" s="75">
        <f t="shared" si="12"/>
        <v>198</v>
      </c>
      <c r="AW26" s="75">
        <f t="shared" si="13"/>
        <v>6538</v>
      </c>
      <c r="AX26" s="75">
        <f t="shared" si="14"/>
        <v>708</v>
      </c>
      <c r="AY26" s="75">
        <f t="shared" si="15"/>
        <v>338</v>
      </c>
      <c r="AZ26" s="75">
        <f t="shared" si="16"/>
        <v>537</v>
      </c>
      <c r="BA26" s="75">
        <v>6841</v>
      </c>
      <c r="BB26" s="75">
        <f t="shared" si="17"/>
        <v>8375</v>
      </c>
      <c r="BC26" s="75">
        <f t="shared" si="18"/>
        <v>2697</v>
      </c>
      <c r="BD26" s="75">
        <v>303</v>
      </c>
      <c r="BE26" s="75">
        <f t="shared" si="19"/>
        <v>8.9009900990099009</v>
      </c>
      <c r="BF26" s="75">
        <v>541</v>
      </c>
      <c r="BG26" s="75">
        <f t="shared" si="20"/>
        <v>11072</v>
      </c>
      <c r="BH26" s="75">
        <v>88181</v>
      </c>
      <c r="BI26" s="75">
        <v>91050</v>
      </c>
      <c r="BJ26" s="75">
        <v>88181</v>
      </c>
      <c r="BK26" s="75">
        <f t="shared" si="21"/>
        <v>267412</v>
      </c>
      <c r="BL26" s="75">
        <v>141</v>
      </c>
      <c r="BM26" s="75">
        <v>206265</v>
      </c>
      <c r="BN26" s="75">
        <v>81</v>
      </c>
      <c r="BO26" s="75">
        <v>117653</v>
      </c>
      <c r="BP26" s="75">
        <v>0</v>
      </c>
    </row>
    <row r="27" spans="2:68" x14ac:dyDescent="0.35">
      <c r="B27" s="75" t="s">
        <v>326</v>
      </c>
      <c r="C27" s="75">
        <v>1564</v>
      </c>
      <c r="D27" s="75">
        <v>666</v>
      </c>
      <c r="E27" s="75">
        <v>3238</v>
      </c>
      <c r="F27" s="75">
        <v>1470</v>
      </c>
      <c r="G27" s="75">
        <v>2638</v>
      </c>
      <c r="H27" s="75">
        <v>8148</v>
      </c>
      <c r="I27" s="75">
        <v>2272</v>
      </c>
      <c r="J27" s="75">
        <v>131</v>
      </c>
      <c r="K27" s="75">
        <f t="shared" si="0"/>
        <v>20127</v>
      </c>
      <c r="L27" s="75">
        <v>2198</v>
      </c>
      <c r="M27" s="75">
        <v>1033</v>
      </c>
      <c r="N27" s="75">
        <v>1905</v>
      </c>
      <c r="O27" s="75">
        <v>939</v>
      </c>
      <c r="P27" s="75">
        <v>1681</v>
      </c>
      <c r="Q27" s="75">
        <v>872</v>
      </c>
      <c r="R27" s="75">
        <v>1438</v>
      </c>
      <c r="S27" s="75">
        <v>673</v>
      </c>
      <c r="T27" s="75">
        <v>10066</v>
      </c>
      <c r="U27" s="75">
        <f t="shared" si="1"/>
        <v>30193</v>
      </c>
      <c r="V27" s="75">
        <v>1318</v>
      </c>
      <c r="W27" s="75">
        <v>868</v>
      </c>
      <c r="X27" s="75">
        <v>1540</v>
      </c>
      <c r="Y27" s="75">
        <v>521</v>
      </c>
      <c r="Z27" s="75">
        <v>482</v>
      </c>
      <c r="AA27" s="75">
        <v>556</v>
      </c>
      <c r="AB27" s="75">
        <v>409</v>
      </c>
      <c r="AC27" s="75"/>
      <c r="AD27" s="75">
        <f t="shared" si="2"/>
        <v>5694</v>
      </c>
      <c r="AE27" s="75">
        <v>1532</v>
      </c>
      <c r="AF27" s="75">
        <v>1401</v>
      </c>
      <c r="AG27" s="75">
        <v>2718</v>
      </c>
      <c r="AH27" s="75">
        <v>685</v>
      </c>
      <c r="AI27" s="75">
        <v>623</v>
      </c>
      <c r="AJ27" s="75">
        <v>200</v>
      </c>
      <c r="AK27" s="75">
        <v>199</v>
      </c>
      <c r="AL27" s="75">
        <v>88</v>
      </c>
      <c r="AM27" s="75">
        <f t="shared" si="3"/>
        <v>7446</v>
      </c>
      <c r="AN27" s="75">
        <f t="shared" si="4"/>
        <v>13140</v>
      </c>
      <c r="AO27" s="75">
        <f t="shared" si="5"/>
        <v>6938</v>
      </c>
      <c r="AP27" s="75">
        <f t="shared" si="6"/>
        <v>14528</v>
      </c>
      <c r="AQ27" s="75">
        <f t="shared" si="7"/>
        <v>4930</v>
      </c>
      <c r="AR27" s="75">
        <f t="shared" si="8"/>
        <v>1968</v>
      </c>
      <c r="AS27" s="75">
        <f t="shared" si="9"/>
        <v>1707</v>
      </c>
      <c r="AT27" s="75">
        <f t="shared" si="10"/>
        <v>19458</v>
      </c>
      <c r="AU27" s="75">
        <f t="shared" si="11"/>
        <v>4247</v>
      </c>
      <c r="AV27" s="75">
        <f t="shared" si="12"/>
        <v>3675</v>
      </c>
      <c r="AW27" s="75">
        <f t="shared" si="13"/>
        <v>18432</v>
      </c>
      <c r="AX27" s="75">
        <f t="shared" si="14"/>
        <v>7868</v>
      </c>
      <c r="AY27" s="75">
        <f t="shared" si="15"/>
        <v>4376</v>
      </c>
      <c r="AZ27" s="75">
        <f t="shared" si="16"/>
        <v>5826</v>
      </c>
      <c r="BA27" s="75">
        <v>24572</v>
      </c>
      <c r="BB27" s="75">
        <f t="shared" si="17"/>
        <v>25821</v>
      </c>
      <c r="BC27" s="75">
        <f t="shared" si="18"/>
        <v>17512</v>
      </c>
      <c r="BD27" s="75">
        <v>2304</v>
      </c>
      <c r="BE27" s="75">
        <f t="shared" si="19"/>
        <v>7.6006944444444446</v>
      </c>
      <c r="BF27" s="75">
        <v>1153</v>
      </c>
      <c r="BG27" s="75">
        <f t="shared" si="20"/>
        <v>43333</v>
      </c>
      <c r="BH27" s="75">
        <v>671886</v>
      </c>
      <c r="BI27" s="75">
        <v>528805</v>
      </c>
      <c r="BJ27" s="75">
        <v>671886</v>
      </c>
      <c r="BK27" s="75">
        <f t="shared" si="21"/>
        <v>1872577</v>
      </c>
      <c r="BL27" s="75">
        <v>426</v>
      </c>
      <c r="BM27" s="75">
        <v>622234</v>
      </c>
      <c r="BN27" s="75">
        <v>243</v>
      </c>
      <c r="BO27" s="75">
        <v>354921</v>
      </c>
      <c r="BP27" s="75">
        <v>16821</v>
      </c>
    </row>
    <row r="28" spans="2:68" x14ac:dyDescent="0.35">
      <c r="B28" s="75" t="s">
        <v>327</v>
      </c>
      <c r="C28" s="75">
        <v>3088</v>
      </c>
      <c r="D28" s="75">
        <v>2247</v>
      </c>
      <c r="E28" s="75">
        <v>4200</v>
      </c>
      <c r="F28" s="75">
        <v>997</v>
      </c>
      <c r="G28" s="75">
        <v>942</v>
      </c>
      <c r="H28" s="75">
        <v>1945</v>
      </c>
      <c r="I28" s="75">
        <v>1719</v>
      </c>
      <c r="J28" s="75">
        <v>732</v>
      </c>
      <c r="K28" s="75">
        <f t="shared" si="0"/>
        <v>15870</v>
      </c>
      <c r="L28" s="75">
        <v>272</v>
      </c>
      <c r="M28" s="75">
        <v>248</v>
      </c>
      <c r="N28" s="75">
        <v>36</v>
      </c>
      <c r="O28" s="75">
        <v>8</v>
      </c>
      <c r="P28" s="75">
        <v>41</v>
      </c>
      <c r="Q28" s="75">
        <v>29</v>
      </c>
      <c r="R28" s="75">
        <v>115</v>
      </c>
      <c r="S28" s="75">
        <v>239</v>
      </c>
      <c r="T28" s="75">
        <v>749</v>
      </c>
      <c r="U28" s="75">
        <f t="shared" si="1"/>
        <v>16619</v>
      </c>
      <c r="V28" s="75">
        <v>1125</v>
      </c>
      <c r="W28" s="75">
        <v>427</v>
      </c>
      <c r="X28" s="75">
        <v>1149</v>
      </c>
      <c r="Y28" s="75">
        <v>459</v>
      </c>
      <c r="Z28" s="75">
        <v>286</v>
      </c>
      <c r="AA28" s="75">
        <v>93</v>
      </c>
      <c r="AB28" s="75">
        <v>36</v>
      </c>
      <c r="AC28" s="75"/>
      <c r="AD28" s="75">
        <f t="shared" si="2"/>
        <v>3575</v>
      </c>
      <c r="AE28" s="75">
        <v>378</v>
      </c>
      <c r="AF28" s="75">
        <v>382</v>
      </c>
      <c r="AG28" s="75">
        <v>332</v>
      </c>
      <c r="AH28" s="75">
        <v>49</v>
      </c>
      <c r="AI28" s="75">
        <v>5</v>
      </c>
      <c r="AJ28" s="75">
        <v>16</v>
      </c>
      <c r="AK28" s="75">
        <v>1</v>
      </c>
      <c r="AL28" s="75">
        <v>50</v>
      </c>
      <c r="AM28" s="75">
        <f t="shared" si="3"/>
        <v>1213</v>
      </c>
      <c r="AN28" s="75">
        <f t="shared" si="4"/>
        <v>4788</v>
      </c>
      <c r="AO28" s="75">
        <f t="shared" si="5"/>
        <v>10532</v>
      </c>
      <c r="AP28" s="75">
        <f t="shared" si="6"/>
        <v>5603</v>
      </c>
      <c r="AQ28" s="75">
        <f t="shared" si="7"/>
        <v>193</v>
      </c>
      <c r="AR28" s="75">
        <f t="shared" si="8"/>
        <v>874</v>
      </c>
      <c r="AS28" s="75">
        <f t="shared" si="9"/>
        <v>71</v>
      </c>
      <c r="AT28" s="75">
        <f t="shared" si="10"/>
        <v>5796</v>
      </c>
      <c r="AU28" s="75">
        <f t="shared" si="11"/>
        <v>3160</v>
      </c>
      <c r="AV28" s="75">
        <f t="shared" si="12"/>
        <v>945</v>
      </c>
      <c r="AW28" s="75">
        <f t="shared" si="13"/>
        <v>12050</v>
      </c>
      <c r="AX28" s="75">
        <f t="shared" si="14"/>
        <v>477</v>
      </c>
      <c r="AY28" s="75">
        <f t="shared" si="15"/>
        <v>2450</v>
      </c>
      <c r="AZ28" s="75">
        <f t="shared" si="16"/>
        <v>785</v>
      </c>
      <c r="BA28" s="75">
        <v>11487</v>
      </c>
      <c r="BB28" s="75">
        <f t="shared" si="17"/>
        <v>19445</v>
      </c>
      <c r="BC28" s="75">
        <f t="shared" si="18"/>
        <v>1962</v>
      </c>
      <c r="BD28" s="75">
        <v>407</v>
      </c>
      <c r="BE28" s="75">
        <f t="shared" si="19"/>
        <v>4.8206388206388207</v>
      </c>
      <c r="BF28" s="75">
        <v>677</v>
      </c>
      <c r="BG28" s="75">
        <f t="shared" si="20"/>
        <v>21407</v>
      </c>
      <c r="BH28" s="75">
        <v>373145</v>
      </c>
      <c r="BI28" s="75">
        <v>185086</v>
      </c>
      <c r="BJ28" s="75">
        <v>373145</v>
      </c>
      <c r="BK28" s="75">
        <f t="shared" si="21"/>
        <v>931376</v>
      </c>
      <c r="BL28" s="75">
        <v>400</v>
      </c>
      <c r="BM28" s="75">
        <v>584419</v>
      </c>
      <c r="BN28" s="75">
        <v>228</v>
      </c>
      <c r="BO28" s="75">
        <v>333351</v>
      </c>
      <c r="BP28" s="75">
        <v>17789</v>
      </c>
    </row>
    <row r="29" spans="2:68" x14ac:dyDescent="0.35">
      <c r="B29" s="75" t="s">
        <v>328</v>
      </c>
      <c r="C29" s="75">
        <v>4219</v>
      </c>
      <c r="D29" s="75">
        <v>3557</v>
      </c>
      <c r="E29" s="75">
        <v>8801</v>
      </c>
      <c r="F29" s="75">
        <v>782</v>
      </c>
      <c r="G29" s="75">
        <v>559</v>
      </c>
      <c r="H29" s="75">
        <v>1657</v>
      </c>
      <c r="I29" s="75">
        <v>397</v>
      </c>
      <c r="J29" s="75">
        <v>287</v>
      </c>
      <c r="K29" s="75">
        <f t="shared" si="0"/>
        <v>20259</v>
      </c>
      <c r="L29" s="75">
        <v>1319</v>
      </c>
      <c r="M29" s="75">
        <v>753</v>
      </c>
      <c r="N29" s="75">
        <v>1278</v>
      </c>
      <c r="O29" s="75">
        <v>118</v>
      </c>
      <c r="P29" s="75">
        <v>97</v>
      </c>
      <c r="Q29" s="75">
        <v>34</v>
      </c>
      <c r="R29" s="75">
        <v>426</v>
      </c>
      <c r="S29" s="75">
        <v>376</v>
      </c>
      <c r="T29" s="75">
        <v>4025</v>
      </c>
      <c r="U29" s="75">
        <f t="shared" si="1"/>
        <v>24284</v>
      </c>
      <c r="V29" s="75">
        <v>727</v>
      </c>
      <c r="W29" s="75">
        <v>824</v>
      </c>
      <c r="X29" s="75">
        <v>2430</v>
      </c>
      <c r="Y29" s="75">
        <v>102</v>
      </c>
      <c r="Z29" s="75">
        <v>108</v>
      </c>
      <c r="AA29" s="75">
        <v>119</v>
      </c>
      <c r="AB29" s="75">
        <v>4</v>
      </c>
      <c r="AC29" s="75">
        <v>10</v>
      </c>
      <c r="AD29" s="75">
        <f t="shared" si="2"/>
        <v>4324</v>
      </c>
      <c r="AE29" s="75">
        <v>1013</v>
      </c>
      <c r="AF29" s="75">
        <v>1748</v>
      </c>
      <c r="AG29" s="75">
        <v>1941</v>
      </c>
      <c r="AH29" s="75">
        <v>553</v>
      </c>
      <c r="AI29" s="75">
        <v>178</v>
      </c>
      <c r="AJ29" s="75">
        <v>279</v>
      </c>
      <c r="AK29" s="75">
        <v>100</v>
      </c>
      <c r="AL29" s="75">
        <v>19</v>
      </c>
      <c r="AM29" s="75">
        <f t="shared" si="3"/>
        <v>5831</v>
      </c>
      <c r="AN29" s="75">
        <f t="shared" si="4"/>
        <v>10155</v>
      </c>
      <c r="AO29" s="75">
        <f t="shared" si="5"/>
        <v>17359</v>
      </c>
      <c r="AP29" s="75">
        <f t="shared" si="6"/>
        <v>3395</v>
      </c>
      <c r="AQ29" s="75">
        <f t="shared" si="7"/>
        <v>675</v>
      </c>
      <c r="AR29" s="75">
        <f t="shared" si="8"/>
        <v>333</v>
      </c>
      <c r="AS29" s="75">
        <f t="shared" si="9"/>
        <v>1110</v>
      </c>
      <c r="AT29" s="75">
        <f t="shared" si="10"/>
        <v>4070</v>
      </c>
      <c r="AU29" s="75">
        <f t="shared" si="11"/>
        <v>4083</v>
      </c>
      <c r="AV29" s="75">
        <f t="shared" si="12"/>
        <v>1443</v>
      </c>
      <c r="AW29" s="75">
        <f t="shared" si="13"/>
        <v>15753</v>
      </c>
      <c r="AX29" s="75">
        <f t="shared" si="14"/>
        <v>2706</v>
      </c>
      <c r="AY29" s="75">
        <f t="shared" si="15"/>
        <v>3587</v>
      </c>
      <c r="AZ29" s="75">
        <f t="shared" si="16"/>
        <v>4799</v>
      </c>
      <c r="BA29" s="75">
        <v>6223</v>
      </c>
      <c r="BB29" s="75">
        <f t="shared" si="17"/>
        <v>24583</v>
      </c>
      <c r="BC29" s="75">
        <f t="shared" si="18"/>
        <v>9856</v>
      </c>
      <c r="BD29" s="75">
        <v>1107</v>
      </c>
      <c r="BE29" s="75">
        <f t="shared" si="19"/>
        <v>8.9033423667570002</v>
      </c>
      <c r="BF29" s="75">
        <v>1391</v>
      </c>
      <c r="BG29" s="75">
        <f t="shared" si="20"/>
        <v>34439</v>
      </c>
      <c r="BH29" s="75">
        <v>593303</v>
      </c>
      <c r="BI29" s="75">
        <v>138358</v>
      </c>
      <c r="BJ29" s="75">
        <v>593303</v>
      </c>
      <c r="BK29" s="75">
        <f t="shared" si="21"/>
        <v>1324964</v>
      </c>
      <c r="BL29" s="75">
        <v>279</v>
      </c>
      <c r="BM29" s="75">
        <v>407374</v>
      </c>
      <c r="BN29" s="75">
        <v>159</v>
      </c>
      <c r="BO29" s="75">
        <v>232365</v>
      </c>
      <c r="BP29" s="75">
        <v>19194</v>
      </c>
    </row>
    <row r="30" spans="2:68" x14ac:dyDescent="0.35">
      <c r="B30" s="75" t="s">
        <v>329</v>
      </c>
      <c r="C30" s="75">
        <v>908</v>
      </c>
      <c r="D30" s="75">
        <v>1131</v>
      </c>
      <c r="E30" s="75">
        <v>5242</v>
      </c>
      <c r="F30" s="75">
        <v>612</v>
      </c>
      <c r="G30" s="75">
        <v>1069</v>
      </c>
      <c r="H30" s="75">
        <v>1069</v>
      </c>
      <c r="I30" s="75">
        <v>571</v>
      </c>
      <c r="J30" s="75">
        <v>59</v>
      </c>
      <c r="K30" s="75">
        <f t="shared" si="0"/>
        <v>10661</v>
      </c>
      <c r="L30" s="75">
        <v>570</v>
      </c>
      <c r="M30" s="75">
        <v>562</v>
      </c>
      <c r="N30" s="75">
        <v>610</v>
      </c>
      <c r="O30" s="75">
        <v>45</v>
      </c>
      <c r="P30" s="75">
        <v>78</v>
      </c>
      <c r="Q30" s="75">
        <v>48</v>
      </c>
      <c r="R30" s="75">
        <v>156</v>
      </c>
      <c r="S30" s="75">
        <v>200</v>
      </c>
      <c r="T30" s="75">
        <v>2069</v>
      </c>
      <c r="U30" s="75">
        <f t="shared" si="1"/>
        <v>12730</v>
      </c>
      <c r="V30" s="75">
        <v>312</v>
      </c>
      <c r="W30" s="75">
        <v>87</v>
      </c>
      <c r="X30" s="75">
        <v>2096</v>
      </c>
      <c r="Y30" s="75">
        <v>226</v>
      </c>
      <c r="Z30" s="75">
        <v>244</v>
      </c>
      <c r="AA30" s="75">
        <v>76</v>
      </c>
      <c r="AB30" s="75">
        <v>57</v>
      </c>
      <c r="AC30" s="75">
        <v>1</v>
      </c>
      <c r="AD30" s="75">
        <f t="shared" si="2"/>
        <v>3099</v>
      </c>
      <c r="AE30" s="75">
        <v>488</v>
      </c>
      <c r="AF30" s="75">
        <v>477</v>
      </c>
      <c r="AG30" s="75">
        <v>1619</v>
      </c>
      <c r="AH30" s="75">
        <v>483</v>
      </c>
      <c r="AI30" s="75">
        <v>73</v>
      </c>
      <c r="AJ30" s="75">
        <v>58</v>
      </c>
      <c r="AK30" s="75">
        <v>6</v>
      </c>
      <c r="AL30" s="75">
        <v>3</v>
      </c>
      <c r="AM30" s="75">
        <f t="shared" si="3"/>
        <v>3207</v>
      </c>
      <c r="AN30" s="75">
        <f t="shared" si="4"/>
        <v>6306</v>
      </c>
      <c r="AO30" s="75">
        <f t="shared" si="5"/>
        <v>7893</v>
      </c>
      <c r="AP30" s="75">
        <f t="shared" si="6"/>
        <v>3321</v>
      </c>
      <c r="AQ30" s="75">
        <f t="shared" si="7"/>
        <v>327</v>
      </c>
      <c r="AR30" s="75">
        <f t="shared" si="8"/>
        <v>603</v>
      </c>
      <c r="AS30" s="75">
        <f t="shared" si="9"/>
        <v>620</v>
      </c>
      <c r="AT30" s="75">
        <f t="shared" si="10"/>
        <v>3648</v>
      </c>
      <c r="AU30" s="75">
        <f t="shared" si="11"/>
        <v>2721</v>
      </c>
      <c r="AV30" s="75">
        <f t="shared" si="12"/>
        <v>1223</v>
      </c>
      <c r="AW30" s="75">
        <f t="shared" si="13"/>
        <v>9694</v>
      </c>
      <c r="AX30" s="75">
        <f t="shared" si="14"/>
        <v>1499</v>
      </c>
      <c r="AY30" s="75">
        <f t="shared" si="15"/>
        <v>2786</v>
      </c>
      <c r="AZ30" s="75">
        <f t="shared" si="16"/>
        <v>2716</v>
      </c>
      <c r="BA30" s="75">
        <v>12318</v>
      </c>
      <c r="BB30" s="75">
        <f t="shared" si="17"/>
        <v>13760</v>
      </c>
      <c r="BC30" s="75">
        <f t="shared" si="18"/>
        <v>5276</v>
      </c>
      <c r="BD30" s="75">
        <v>612</v>
      </c>
      <c r="BE30" s="75">
        <f t="shared" si="19"/>
        <v>8.6209150326797381</v>
      </c>
      <c r="BF30" s="75">
        <v>185</v>
      </c>
      <c r="BG30" s="75">
        <f t="shared" si="20"/>
        <v>19036</v>
      </c>
      <c r="BH30" s="75">
        <v>335721</v>
      </c>
      <c r="BI30" s="75">
        <v>126855</v>
      </c>
      <c r="BJ30" s="75">
        <v>335721</v>
      </c>
      <c r="BK30" s="75">
        <f t="shared" si="21"/>
        <v>798297</v>
      </c>
      <c r="BL30" s="75">
        <v>145</v>
      </c>
      <c r="BM30" s="75">
        <v>211422</v>
      </c>
      <c r="BN30" s="75">
        <v>83</v>
      </c>
      <c r="BO30" s="75">
        <v>120595</v>
      </c>
      <c r="BP30" s="75">
        <v>9522</v>
      </c>
    </row>
    <row r="31" spans="2:68" x14ac:dyDescent="0.35">
      <c r="B31" s="75" t="s">
        <v>330</v>
      </c>
      <c r="C31" s="75">
        <v>1964</v>
      </c>
      <c r="D31" s="75">
        <v>1075</v>
      </c>
      <c r="E31" s="75">
        <v>2660</v>
      </c>
      <c r="F31" s="75">
        <v>572</v>
      </c>
      <c r="G31" s="75">
        <v>265</v>
      </c>
      <c r="H31" s="75">
        <v>564</v>
      </c>
      <c r="I31" s="75">
        <v>662</v>
      </c>
      <c r="J31" s="75">
        <v>244</v>
      </c>
      <c r="K31" s="75">
        <f t="shared" si="0"/>
        <v>8006</v>
      </c>
      <c r="L31" s="75">
        <v>317</v>
      </c>
      <c r="M31" s="75">
        <v>393</v>
      </c>
      <c r="N31" s="75">
        <v>198</v>
      </c>
      <c r="O31" s="75">
        <v>53</v>
      </c>
      <c r="P31" s="75">
        <v>30</v>
      </c>
      <c r="Q31" s="75">
        <v>64</v>
      </c>
      <c r="R31" s="75">
        <v>109</v>
      </c>
      <c r="S31" s="75">
        <v>43</v>
      </c>
      <c r="T31" s="75">
        <v>1164</v>
      </c>
      <c r="U31" s="75">
        <f t="shared" si="1"/>
        <v>9170</v>
      </c>
      <c r="V31" s="75">
        <v>129</v>
      </c>
      <c r="W31" s="75">
        <v>71</v>
      </c>
      <c r="X31" s="75">
        <v>96</v>
      </c>
      <c r="Y31" s="75">
        <v>14</v>
      </c>
      <c r="Z31" s="75">
        <v>9</v>
      </c>
      <c r="AA31" s="75">
        <v>6</v>
      </c>
      <c r="AB31" s="75">
        <v>1</v>
      </c>
      <c r="AC31" s="75"/>
      <c r="AD31" s="75">
        <f t="shared" si="2"/>
        <v>326</v>
      </c>
      <c r="AE31" s="75">
        <v>159</v>
      </c>
      <c r="AF31" s="75">
        <v>108</v>
      </c>
      <c r="AG31" s="75">
        <v>36</v>
      </c>
      <c r="AH31" s="75">
        <v>14</v>
      </c>
      <c r="AI31" s="75">
        <v>22</v>
      </c>
      <c r="AJ31" s="75">
        <v>23</v>
      </c>
      <c r="AK31" s="75"/>
      <c r="AL31" s="75"/>
      <c r="AM31" s="75">
        <f t="shared" si="3"/>
        <v>362</v>
      </c>
      <c r="AN31" s="75">
        <f t="shared" si="4"/>
        <v>688</v>
      </c>
      <c r="AO31" s="75">
        <f t="shared" si="5"/>
        <v>6271</v>
      </c>
      <c r="AP31" s="75">
        <f t="shared" si="6"/>
        <v>2063</v>
      </c>
      <c r="AQ31" s="75">
        <f t="shared" si="7"/>
        <v>256</v>
      </c>
      <c r="AR31" s="75">
        <f t="shared" si="8"/>
        <v>30</v>
      </c>
      <c r="AS31" s="75">
        <f t="shared" si="9"/>
        <v>59</v>
      </c>
      <c r="AT31" s="75">
        <f t="shared" si="10"/>
        <v>2319</v>
      </c>
      <c r="AU31" s="75">
        <f t="shared" si="11"/>
        <v>310</v>
      </c>
      <c r="AV31" s="75">
        <f t="shared" si="12"/>
        <v>89</v>
      </c>
      <c r="AW31" s="75">
        <f t="shared" si="13"/>
        <v>5798</v>
      </c>
      <c r="AX31" s="75">
        <f t="shared" si="14"/>
        <v>847</v>
      </c>
      <c r="AY31" s="75">
        <f t="shared" si="15"/>
        <v>197</v>
      </c>
      <c r="AZ31" s="75">
        <f t="shared" si="16"/>
        <v>203</v>
      </c>
      <c r="BA31" s="75">
        <v>5913</v>
      </c>
      <c r="BB31" s="75">
        <f t="shared" si="17"/>
        <v>8332</v>
      </c>
      <c r="BC31" s="75">
        <f t="shared" si="18"/>
        <v>1526</v>
      </c>
      <c r="BD31" s="75">
        <v>300</v>
      </c>
      <c r="BE31" s="75">
        <f t="shared" si="19"/>
        <v>5.0866666666666669</v>
      </c>
      <c r="BF31" s="75">
        <v>404</v>
      </c>
      <c r="BG31" s="75">
        <f t="shared" si="20"/>
        <v>9858</v>
      </c>
      <c r="BH31" s="75">
        <v>86147</v>
      </c>
      <c r="BI31" s="75">
        <v>69392</v>
      </c>
      <c r="BJ31" s="75">
        <v>86147</v>
      </c>
      <c r="BK31" s="75">
        <f t="shared" si="21"/>
        <v>241686</v>
      </c>
      <c r="BL31" s="75">
        <v>167</v>
      </c>
      <c r="BM31" s="75">
        <v>244081</v>
      </c>
      <c r="BN31" s="75">
        <v>95</v>
      </c>
      <c r="BO31" s="75">
        <v>139223</v>
      </c>
      <c r="BP31" s="75">
        <v>185</v>
      </c>
    </row>
    <row r="32" spans="2:68" x14ac:dyDescent="0.35">
      <c r="B32" s="75" t="s">
        <v>331</v>
      </c>
      <c r="C32" s="75">
        <v>568</v>
      </c>
      <c r="D32" s="75">
        <v>266</v>
      </c>
      <c r="E32" s="75">
        <v>1607</v>
      </c>
      <c r="F32" s="75">
        <v>146</v>
      </c>
      <c r="G32" s="75">
        <v>211</v>
      </c>
      <c r="H32" s="75">
        <v>167</v>
      </c>
      <c r="I32" s="75">
        <v>205</v>
      </c>
      <c r="J32" s="75">
        <v>60</v>
      </c>
      <c r="K32" s="75">
        <f t="shared" si="0"/>
        <v>3230</v>
      </c>
      <c r="L32" s="75">
        <v>181</v>
      </c>
      <c r="M32" s="75">
        <v>51</v>
      </c>
      <c r="N32" s="75">
        <v>30</v>
      </c>
      <c r="O32" s="75">
        <v>2</v>
      </c>
      <c r="P32" s="75"/>
      <c r="Q32" s="75">
        <v>5</v>
      </c>
      <c r="R32" s="75">
        <v>12</v>
      </c>
      <c r="S32" s="75">
        <v>235</v>
      </c>
      <c r="T32" s="75">
        <v>281</v>
      </c>
      <c r="U32" s="75">
        <f t="shared" si="1"/>
        <v>3511</v>
      </c>
      <c r="V32" s="75">
        <v>204</v>
      </c>
      <c r="W32" s="75">
        <v>136</v>
      </c>
      <c r="X32" s="75">
        <v>229</v>
      </c>
      <c r="Y32" s="75">
        <v>69</v>
      </c>
      <c r="Z32" s="75">
        <v>290</v>
      </c>
      <c r="AA32" s="75">
        <v>26</v>
      </c>
      <c r="AB32" s="75">
        <v>13</v>
      </c>
      <c r="AC32" s="75">
        <v>4</v>
      </c>
      <c r="AD32" s="75">
        <f t="shared" si="2"/>
        <v>971</v>
      </c>
      <c r="AE32" s="75">
        <v>43</v>
      </c>
      <c r="AF32" s="75">
        <v>36</v>
      </c>
      <c r="AG32" s="75">
        <v>77</v>
      </c>
      <c r="AH32" s="75">
        <v>20</v>
      </c>
      <c r="AI32" s="75">
        <v>25</v>
      </c>
      <c r="AJ32" s="75">
        <v>7</v>
      </c>
      <c r="AK32" s="75">
        <v>4</v>
      </c>
      <c r="AL32" s="75">
        <v>31</v>
      </c>
      <c r="AM32" s="75">
        <f t="shared" si="3"/>
        <v>243</v>
      </c>
      <c r="AN32" s="75">
        <f t="shared" si="4"/>
        <v>1214</v>
      </c>
      <c r="AO32" s="75">
        <f t="shared" si="5"/>
        <v>2587</v>
      </c>
      <c r="AP32" s="75">
        <f t="shared" si="6"/>
        <v>729</v>
      </c>
      <c r="AQ32" s="75">
        <f t="shared" si="7"/>
        <v>19</v>
      </c>
      <c r="AR32" s="75">
        <f t="shared" si="8"/>
        <v>398</v>
      </c>
      <c r="AS32" s="75">
        <f t="shared" si="9"/>
        <v>56</v>
      </c>
      <c r="AT32" s="75">
        <f t="shared" si="10"/>
        <v>748</v>
      </c>
      <c r="AU32" s="75">
        <f t="shared" si="11"/>
        <v>638</v>
      </c>
      <c r="AV32" s="75">
        <f t="shared" si="12"/>
        <v>454</v>
      </c>
      <c r="AW32" s="75">
        <f t="shared" si="13"/>
        <v>2602</v>
      </c>
      <c r="AX32" s="75">
        <f t="shared" si="14"/>
        <v>100</v>
      </c>
      <c r="AY32" s="75">
        <f t="shared" si="15"/>
        <v>763</v>
      </c>
      <c r="AZ32" s="75">
        <f t="shared" si="16"/>
        <v>169</v>
      </c>
      <c r="BA32" s="75">
        <v>2438</v>
      </c>
      <c r="BB32" s="75">
        <f t="shared" si="17"/>
        <v>4201</v>
      </c>
      <c r="BC32" s="75">
        <f t="shared" si="18"/>
        <v>524</v>
      </c>
      <c r="BD32" s="75">
        <v>245</v>
      </c>
      <c r="BE32" s="75">
        <f t="shared" si="19"/>
        <v>2.1387755102040815</v>
      </c>
      <c r="BF32" s="75">
        <v>29</v>
      </c>
      <c r="BG32" s="75">
        <f t="shared" si="20"/>
        <v>4725</v>
      </c>
      <c r="BH32" s="75">
        <v>60324</v>
      </c>
      <c r="BI32" s="75">
        <v>42188</v>
      </c>
      <c r="BJ32" s="75">
        <v>60324</v>
      </c>
      <c r="BK32" s="75">
        <f t="shared" si="21"/>
        <v>162836</v>
      </c>
      <c r="BL32" s="75">
        <v>52</v>
      </c>
      <c r="BM32" s="75">
        <v>75631</v>
      </c>
      <c r="BN32" s="75">
        <v>30</v>
      </c>
      <c r="BO32" s="75">
        <v>43140</v>
      </c>
      <c r="BP32" s="75">
        <v>0</v>
      </c>
    </row>
    <row r="33" spans="2:68" x14ac:dyDescent="0.35">
      <c r="B33" s="75" t="s">
        <v>332</v>
      </c>
      <c r="C33" s="75">
        <v>372</v>
      </c>
      <c r="D33" s="75">
        <v>189</v>
      </c>
      <c r="E33" s="75">
        <v>662</v>
      </c>
      <c r="F33" s="75">
        <v>358</v>
      </c>
      <c r="G33" s="75">
        <v>627</v>
      </c>
      <c r="H33" s="75">
        <v>987</v>
      </c>
      <c r="I33" s="75">
        <v>728</v>
      </c>
      <c r="J33" s="75">
        <v>31</v>
      </c>
      <c r="K33" s="75">
        <f t="shared" si="0"/>
        <v>3954</v>
      </c>
      <c r="L33" s="75">
        <v>303</v>
      </c>
      <c r="M33" s="75">
        <v>94</v>
      </c>
      <c r="N33" s="75">
        <v>147</v>
      </c>
      <c r="O33" s="75">
        <v>14</v>
      </c>
      <c r="P33" s="75">
        <v>27</v>
      </c>
      <c r="Q33" s="75">
        <v>81</v>
      </c>
      <c r="R33" s="75">
        <v>99</v>
      </c>
      <c r="S33" s="75">
        <v>54</v>
      </c>
      <c r="T33" s="75">
        <v>765</v>
      </c>
      <c r="U33" s="75">
        <f t="shared" si="1"/>
        <v>4719</v>
      </c>
      <c r="V33" s="75">
        <v>159</v>
      </c>
      <c r="W33" s="75">
        <v>57</v>
      </c>
      <c r="X33" s="75">
        <v>150</v>
      </c>
      <c r="Y33" s="75">
        <v>29</v>
      </c>
      <c r="Z33" s="75">
        <v>66</v>
      </c>
      <c r="AA33" s="75">
        <v>30</v>
      </c>
      <c r="AB33" s="75">
        <v>46</v>
      </c>
      <c r="AC33" s="75"/>
      <c r="AD33" s="75">
        <f t="shared" si="2"/>
        <v>537</v>
      </c>
      <c r="AE33" s="75">
        <v>24</v>
      </c>
      <c r="AF33" s="75">
        <v>74</v>
      </c>
      <c r="AG33" s="75">
        <v>84</v>
      </c>
      <c r="AH33" s="75">
        <v>1</v>
      </c>
      <c r="AI33" s="75"/>
      <c r="AJ33" s="75">
        <v>1</v>
      </c>
      <c r="AK33" s="75">
        <v>3</v>
      </c>
      <c r="AL33" s="75"/>
      <c r="AM33" s="75">
        <f t="shared" si="3"/>
        <v>187</v>
      </c>
      <c r="AN33" s="75">
        <f t="shared" si="4"/>
        <v>724</v>
      </c>
      <c r="AO33" s="75">
        <f t="shared" si="5"/>
        <v>1581</v>
      </c>
      <c r="AP33" s="75">
        <f t="shared" si="6"/>
        <v>2700</v>
      </c>
      <c r="AQ33" s="75">
        <f t="shared" si="7"/>
        <v>221</v>
      </c>
      <c r="AR33" s="75">
        <f t="shared" si="8"/>
        <v>171</v>
      </c>
      <c r="AS33" s="75">
        <f t="shared" si="9"/>
        <v>5</v>
      </c>
      <c r="AT33" s="75">
        <f t="shared" si="10"/>
        <v>2921</v>
      </c>
      <c r="AU33" s="75">
        <f t="shared" si="11"/>
        <v>395</v>
      </c>
      <c r="AV33" s="75">
        <f t="shared" si="12"/>
        <v>176</v>
      </c>
      <c r="AW33" s="75">
        <f t="shared" si="13"/>
        <v>3551</v>
      </c>
      <c r="AX33" s="75">
        <f t="shared" si="14"/>
        <v>462</v>
      </c>
      <c r="AY33" s="75">
        <f t="shared" si="15"/>
        <v>378</v>
      </c>
      <c r="AZ33" s="75">
        <f t="shared" si="16"/>
        <v>163</v>
      </c>
      <c r="BA33" s="75">
        <v>5018</v>
      </c>
      <c r="BB33" s="75">
        <f t="shared" si="17"/>
        <v>4491</v>
      </c>
      <c r="BC33" s="75">
        <f t="shared" si="18"/>
        <v>952</v>
      </c>
      <c r="BD33" s="75">
        <v>174</v>
      </c>
      <c r="BE33" s="75">
        <f t="shared" si="19"/>
        <v>5.4712643678160919</v>
      </c>
      <c r="BF33" s="75">
        <v>200</v>
      </c>
      <c r="BG33" s="75">
        <f t="shared" si="20"/>
        <v>5443</v>
      </c>
      <c r="BH33" s="75">
        <v>82468</v>
      </c>
      <c r="BI33" s="75">
        <v>67157</v>
      </c>
      <c r="BJ33" s="75">
        <v>82468</v>
      </c>
      <c r="BK33" s="75">
        <f t="shared" si="21"/>
        <v>232093</v>
      </c>
      <c r="BL33" s="75">
        <v>59</v>
      </c>
      <c r="BM33" s="75">
        <v>85944</v>
      </c>
      <c r="BN33" s="75">
        <v>34</v>
      </c>
      <c r="BO33" s="75">
        <v>49022</v>
      </c>
      <c r="BP33" s="75">
        <v>5471</v>
      </c>
    </row>
    <row r="34" spans="2:68" x14ac:dyDescent="0.35">
      <c r="B34" s="75" t="s">
        <v>333</v>
      </c>
      <c r="C34" s="75">
        <v>3009</v>
      </c>
      <c r="D34" s="75">
        <v>2069</v>
      </c>
      <c r="E34" s="75">
        <v>4131</v>
      </c>
      <c r="F34" s="75">
        <v>862</v>
      </c>
      <c r="G34" s="75">
        <v>437</v>
      </c>
      <c r="H34" s="75">
        <v>1419</v>
      </c>
      <c r="I34" s="75">
        <v>1547</v>
      </c>
      <c r="J34" s="75">
        <v>533</v>
      </c>
      <c r="K34" s="75">
        <f t="shared" si="0"/>
        <v>14007</v>
      </c>
      <c r="L34" s="75">
        <v>585</v>
      </c>
      <c r="M34" s="75">
        <v>271</v>
      </c>
      <c r="N34" s="75">
        <v>156</v>
      </c>
      <c r="O34" s="75">
        <v>11</v>
      </c>
      <c r="P34" s="75">
        <v>49</v>
      </c>
      <c r="Q34" s="75">
        <v>22</v>
      </c>
      <c r="R34" s="75">
        <v>124</v>
      </c>
      <c r="S34" s="75">
        <v>44</v>
      </c>
      <c r="T34" s="75">
        <v>1218</v>
      </c>
      <c r="U34" s="75">
        <f t="shared" si="1"/>
        <v>15225</v>
      </c>
      <c r="V34" s="75">
        <v>816</v>
      </c>
      <c r="W34" s="75">
        <v>555</v>
      </c>
      <c r="X34" s="75">
        <v>1307</v>
      </c>
      <c r="Y34" s="75">
        <v>243</v>
      </c>
      <c r="Z34" s="75">
        <v>46</v>
      </c>
      <c r="AA34" s="75">
        <v>10</v>
      </c>
      <c r="AB34" s="75">
        <v>7</v>
      </c>
      <c r="AC34" s="75"/>
      <c r="AD34" s="75">
        <f t="shared" si="2"/>
        <v>2984</v>
      </c>
      <c r="AE34" s="75">
        <v>507</v>
      </c>
      <c r="AF34" s="75">
        <v>261</v>
      </c>
      <c r="AG34" s="75">
        <v>432</v>
      </c>
      <c r="AH34" s="75">
        <v>39</v>
      </c>
      <c r="AI34" s="75">
        <v>48</v>
      </c>
      <c r="AJ34" s="75">
        <v>33</v>
      </c>
      <c r="AK34" s="75">
        <v>1</v>
      </c>
      <c r="AL34" s="75">
        <v>3</v>
      </c>
      <c r="AM34" s="75">
        <f t="shared" si="3"/>
        <v>1324</v>
      </c>
      <c r="AN34" s="75">
        <f t="shared" si="4"/>
        <v>4308</v>
      </c>
      <c r="AO34" s="75">
        <f t="shared" si="5"/>
        <v>10071</v>
      </c>
      <c r="AP34" s="75">
        <f t="shared" si="6"/>
        <v>4265</v>
      </c>
      <c r="AQ34" s="75">
        <f t="shared" si="7"/>
        <v>206</v>
      </c>
      <c r="AR34" s="75">
        <f t="shared" si="8"/>
        <v>306</v>
      </c>
      <c r="AS34" s="75">
        <f t="shared" si="9"/>
        <v>121</v>
      </c>
      <c r="AT34" s="75">
        <f t="shared" si="10"/>
        <v>4471</v>
      </c>
      <c r="AU34" s="75">
        <f t="shared" si="11"/>
        <v>2921</v>
      </c>
      <c r="AV34" s="75">
        <f t="shared" si="12"/>
        <v>427</v>
      </c>
      <c r="AW34" s="75">
        <f t="shared" si="13"/>
        <v>10465</v>
      </c>
      <c r="AX34" s="75">
        <f t="shared" si="14"/>
        <v>633</v>
      </c>
      <c r="AY34" s="75">
        <f t="shared" si="15"/>
        <v>2168</v>
      </c>
      <c r="AZ34" s="75">
        <f t="shared" si="16"/>
        <v>814</v>
      </c>
      <c r="BA34" s="75">
        <v>10874</v>
      </c>
      <c r="BB34" s="75">
        <f t="shared" si="17"/>
        <v>16991</v>
      </c>
      <c r="BC34" s="75">
        <f t="shared" si="18"/>
        <v>2542</v>
      </c>
      <c r="BD34" s="75">
        <v>420</v>
      </c>
      <c r="BE34" s="75">
        <f t="shared" si="19"/>
        <v>6.0523809523809522</v>
      </c>
      <c r="BF34" s="75">
        <v>446</v>
      </c>
      <c r="BG34" s="75">
        <f t="shared" si="20"/>
        <v>19533</v>
      </c>
      <c r="BH34" s="75">
        <v>312689</v>
      </c>
      <c r="BI34" s="75">
        <v>147113</v>
      </c>
      <c r="BJ34" s="75">
        <v>312689</v>
      </c>
      <c r="BK34" s="75">
        <f t="shared" si="21"/>
        <v>772491</v>
      </c>
      <c r="BL34" s="75">
        <v>339</v>
      </c>
      <c r="BM34" s="75">
        <v>495037</v>
      </c>
      <c r="BN34" s="75">
        <v>193</v>
      </c>
      <c r="BO34" s="75">
        <v>282368</v>
      </c>
      <c r="BP34" s="75">
        <v>11020</v>
      </c>
    </row>
    <row r="35" spans="2:68" x14ac:dyDescent="0.35">
      <c r="B35" s="75" t="s">
        <v>334</v>
      </c>
      <c r="C35" s="75">
        <v>479</v>
      </c>
      <c r="D35" s="75">
        <v>519</v>
      </c>
      <c r="E35" s="75">
        <v>1118</v>
      </c>
      <c r="F35" s="75">
        <v>123</v>
      </c>
      <c r="G35" s="75">
        <v>189</v>
      </c>
      <c r="H35" s="75">
        <v>244</v>
      </c>
      <c r="I35" s="75">
        <v>95</v>
      </c>
      <c r="J35" s="75">
        <v>26</v>
      </c>
      <c r="K35" s="75">
        <f t="shared" si="0"/>
        <v>2793</v>
      </c>
      <c r="L35" s="75">
        <v>60</v>
      </c>
      <c r="M35" s="75">
        <v>85</v>
      </c>
      <c r="N35" s="75">
        <v>35</v>
      </c>
      <c r="O35" s="75">
        <v>3</v>
      </c>
      <c r="P35" s="75">
        <v>1</v>
      </c>
      <c r="Q35" s="75"/>
      <c r="R35" s="75">
        <v>7</v>
      </c>
      <c r="S35" s="75">
        <v>36</v>
      </c>
      <c r="T35" s="75">
        <v>191</v>
      </c>
      <c r="U35" s="75">
        <f t="shared" si="1"/>
        <v>2984</v>
      </c>
      <c r="V35" s="75">
        <v>175</v>
      </c>
      <c r="W35" s="75">
        <v>90</v>
      </c>
      <c r="X35" s="75">
        <v>202</v>
      </c>
      <c r="Y35" s="75">
        <v>100</v>
      </c>
      <c r="Z35" s="75">
        <v>56</v>
      </c>
      <c r="AA35" s="75">
        <v>12</v>
      </c>
      <c r="AB35" s="75">
        <v>14</v>
      </c>
      <c r="AC35" s="75"/>
      <c r="AD35" s="75">
        <f t="shared" si="2"/>
        <v>649</v>
      </c>
      <c r="AE35" s="75">
        <v>173</v>
      </c>
      <c r="AF35" s="75">
        <v>118</v>
      </c>
      <c r="AG35" s="75">
        <v>83</v>
      </c>
      <c r="AH35" s="75">
        <v>32</v>
      </c>
      <c r="AI35" s="75">
        <v>25</v>
      </c>
      <c r="AJ35" s="75">
        <v>46</v>
      </c>
      <c r="AK35" s="75">
        <v>14</v>
      </c>
      <c r="AL35" s="75"/>
      <c r="AM35" s="75">
        <f t="shared" si="3"/>
        <v>491</v>
      </c>
      <c r="AN35" s="75">
        <f t="shared" si="4"/>
        <v>1140</v>
      </c>
      <c r="AO35" s="75">
        <f t="shared" si="5"/>
        <v>2239</v>
      </c>
      <c r="AP35" s="75">
        <f t="shared" si="6"/>
        <v>651</v>
      </c>
      <c r="AQ35" s="75">
        <f t="shared" si="7"/>
        <v>11</v>
      </c>
      <c r="AR35" s="75">
        <f t="shared" si="8"/>
        <v>182</v>
      </c>
      <c r="AS35" s="75">
        <f t="shared" si="9"/>
        <v>117</v>
      </c>
      <c r="AT35" s="75">
        <f t="shared" si="10"/>
        <v>662</v>
      </c>
      <c r="AU35" s="75">
        <f t="shared" si="11"/>
        <v>567</v>
      </c>
      <c r="AV35" s="75">
        <f t="shared" si="12"/>
        <v>299</v>
      </c>
      <c r="AW35" s="75">
        <f t="shared" si="13"/>
        <v>2288</v>
      </c>
      <c r="AX35" s="75">
        <f t="shared" si="14"/>
        <v>131</v>
      </c>
      <c r="AY35" s="75">
        <f t="shared" si="15"/>
        <v>474</v>
      </c>
      <c r="AZ35" s="75">
        <f t="shared" si="16"/>
        <v>318</v>
      </c>
      <c r="BA35" s="75">
        <v>2931</v>
      </c>
      <c r="BB35" s="75">
        <f t="shared" si="17"/>
        <v>3442</v>
      </c>
      <c r="BC35" s="75">
        <f t="shared" si="18"/>
        <v>682</v>
      </c>
      <c r="BD35" s="75">
        <v>127</v>
      </c>
      <c r="BE35" s="75">
        <f t="shared" si="19"/>
        <v>5.3700787401574805</v>
      </c>
      <c r="BF35" s="75">
        <v>49</v>
      </c>
      <c r="BG35" s="75">
        <f t="shared" si="20"/>
        <v>4124</v>
      </c>
      <c r="BH35" s="75">
        <v>46175</v>
      </c>
      <c r="BI35" s="75">
        <v>26863</v>
      </c>
      <c r="BJ35" s="75">
        <v>46175</v>
      </c>
      <c r="BK35" s="75">
        <f t="shared" si="21"/>
        <v>119213</v>
      </c>
      <c r="BL35" s="75">
        <v>49</v>
      </c>
      <c r="BM35" s="75">
        <v>72193</v>
      </c>
      <c r="BN35" s="75">
        <v>28</v>
      </c>
      <c r="BO35" s="75">
        <v>41179</v>
      </c>
      <c r="BP35" s="75">
        <v>0</v>
      </c>
    </row>
    <row r="36" spans="2:68" x14ac:dyDescent="0.35">
      <c r="B36" s="75" t="s">
        <v>335</v>
      </c>
      <c r="C36" s="75">
        <v>899</v>
      </c>
      <c r="D36" s="75">
        <v>749</v>
      </c>
      <c r="E36" s="75">
        <v>1503</v>
      </c>
      <c r="F36" s="75">
        <v>319</v>
      </c>
      <c r="G36" s="75">
        <v>161</v>
      </c>
      <c r="H36" s="75">
        <v>285</v>
      </c>
      <c r="I36" s="75">
        <v>328</v>
      </c>
      <c r="J36" s="75">
        <v>131</v>
      </c>
      <c r="K36" s="75">
        <f t="shared" si="0"/>
        <v>4375</v>
      </c>
      <c r="L36" s="75">
        <v>417</v>
      </c>
      <c r="M36" s="75">
        <v>94</v>
      </c>
      <c r="N36" s="75">
        <v>129</v>
      </c>
      <c r="O36" s="75">
        <v>6</v>
      </c>
      <c r="P36" s="75">
        <v>19</v>
      </c>
      <c r="Q36" s="75">
        <v>17</v>
      </c>
      <c r="R36" s="75">
        <v>54</v>
      </c>
      <c r="S36" s="75">
        <v>97</v>
      </c>
      <c r="T36" s="75">
        <v>736</v>
      </c>
      <c r="U36" s="75">
        <f t="shared" si="1"/>
        <v>5111</v>
      </c>
      <c r="V36" s="75">
        <v>0</v>
      </c>
      <c r="W36" s="75"/>
      <c r="X36" s="75"/>
      <c r="Y36" s="75"/>
      <c r="Z36" s="75"/>
      <c r="AA36" s="75"/>
      <c r="AB36" s="75"/>
      <c r="AC36" s="75"/>
      <c r="AD36" s="75">
        <f t="shared" si="2"/>
        <v>0</v>
      </c>
      <c r="AE36" s="75">
        <v>36</v>
      </c>
      <c r="AF36" s="75">
        <v>4</v>
      </c>
      <c r="AG36" s="75">
        <v>36</v>
      </c>
      <c r="AH36" s="75"/>
      <c r="AI36" s="75">
        <v>5</v>
      </c>
      <c r="AJ36" s="75"/>
      <c r="AK36" s="75"/>
      <c r="AL36" s="75"/>
      <c r="AM36" s="75">
        <f t="shared" si="3"/>
        <v>81</v>
      </c>
      <c r="AN36" s="75">
        <f t="shared" si="4"/>
        <v>81</v>
      </c>
      <c r="AO36" s="75">
        <f t="shared" si="5"/>
        <v>3470</v>
      </c>
      <c r="AP36" s="75">
        <f t="shared" si="6"/>
        <v>1093</v>
      </c>
      <c r="AQ36" s="75">
        <f t="shared" si="7"/>
        <v>96</v>
      </c>
      <c r="AR36" s="75">
        <f t="shared" si="8"/>
        <v>0</v>
      </c>
      <c r="AS36" s="75">
        <f t="shared" si="9"/>
        <v>5</v>
      </c>
      <c r="AT36" s="75">
        <f t="shared" si="10"/>
        <v>1189</v>
      </c>
      <c r="AU36" s="75">
        <f t="shared" si="11"/>
        <v>0</v>
      </c>
      <c r="AV36" s="75">
        <f t="shared" si="12"/>
        <v>5</v>
      </c>
      <c r="AW36" s="75">
        <f t="shared" si="13"/>
        <v>3345</v>
      </c>
      <c r="AX36" s="75">
        <f t="shared" si="14"/>
        <v>319</v>
      </c>
      <c r="AY36" s="75">
        <f t="shared" si="15"/>
        <v>0</v>
      </c>
      <c r="AZ36" s="75">
        <f t="shared" si="16"/>
        <v>45</v>
      </c>
      <c r="BA36" s="75">
        <v>2339</v>
      </c>
      <c r="BB36" s="75">
        <f t="shared" si="17"/>
        <v>4375</v>
      </c>
      <c r="BC36" s="75">
        <f t="shared" si="18"/>
        <v>817</v>
      </c>
      <c r="BD36" s="75">
        <v>171</v>
      </c>
      <c r="BE36" s="75">
        <f t="shared" si="19"/>
        <v>4.7777777777777777</v>
      </c>
      <c r="BF36" s="75">
        <v>311</v>
      </c>
      <c r="BG36" s="75">
        <f t="shared" si="20"/>
        <v>5192</v>
      </c>
      <c r="BH36" s="75">
        <v>47628</v>
      </c>
      <c r="BI36" s="75">
        <v>39407</v>
      </c>
      <c r="BJ36" s="75">
        <v>47628</v>
      </c>
      <c r="BK36" s="75">
        <f t="shared" si="21"/>
        <v>134663</v>
      </c>
      <c r="BL36" s="75">
        <v>88</v>
      </c>
      <c r="BM36" s="75">
        <v>128916</v>
      </c>
      <c r="BN36" s="75">
        <v>50</v>
      </c>
      <c r="BO36" s="75">
        <v>73533</v>
      </c>
      <c r="BP36" s="75">
        <v>0</v>
      </c>
    </row>
    <row r="37" spans="2:68" x14ac:dyDescent="0.35">
      <c r="B37" s="75" t="s">
        <v>336</v>
      </c>
      <c r="C37" s="75">
        <v>437</v>
      </c>
      <c r="D37" s="75">
        <v>587</v>
      </c>
      <c r="E37" s="75">
        <v>1393</v>
      </c>
      <c r="F37" s="75">
        <v>128</v>
      </c>
      <c r="G37" s="75">
        <v>227</v>
      </c>
      <c r="H37" s="75">
        <v>258</v>
      </c>
      <c r="I37" s="75">
        <v>155</v>
      </c>
      <c r="J37" s="75">
        <v>48</v>
      </c>
      <c r="K37" s="75">
        <f t="shared" si="0"/>
        <v>3233</v>
      </c>
      <c r="L37" s="75">
        <v>369</v>
      </c>
      <c r="M37" s="75">
        <v>130</v>
      </c>
      <c r="N37" s="75">
        <v>420</v>
      </c>
      <c r="O37" s="75">
        <v>179</v>
      </c>
      <c r="P37" s="75">
        <v>81</v>
      </c>
      <c r="Q37" s="75">
        <v>65</v>
      </c>
      <c r="R37" s="75">
        <v>90</v>
      </c>
      <c r="S37" s="75">
        <v>21</v>
      </c>
      <c r="T37" s="75">
        <v>1334</v>
      </c>
      <c r="U37" s="75">
        <f t="shared" si="1"/>
        <v>4567</v>
      </c>
      <c r="V37" s="75">
        <v>78</v>
      </c>
      <c r="W37" s="75">
        <v>146</v>
      </c>
      <c r="X37" s="75">
        <v>196</v>
      </c>
      <c r="Y37" s="75">
        <v>8</v>
      </c>
      <c r="Z37" s="75">
        <v>150</v>
      </c>
      <c r="AA37" s="75">
        <v>18</v>
      </c>
      <c r="AB37" s="75">
        <v>2</v>
      </c>
      <c r="AC37" s="75">
        <v>1</v>
      </c>
      <c r="AD37" s="75">
        <f t="shared" si="2"/>
        <v>599</v>
      </c>
      <c r="AE37" s="75">
        <v>194</v>
      </c>
      <c r="AF37" s="75">
        <v>195</v>
      </c>
      <c r="AG37" s="75">
        <v>294</v>
      </c>
      <c r="AH37" s="75">
        <v>31</v>
      </c>
      <c r="AI37" s="75">
        <v>153</v>
      </c>
      <c r="AJ37" s="75">
        <v>166</v>
      </c>
      <c r="AK37" s="75">
        <v>176</v>
      </c>
      <c r="AL37" s="75"/>
      <c r="AM37" s="75">
        <f t="shared" si="3"/>
        <v>1209</v>
      </c>
      <c r="AN37" s="75">
        <f t="shared" si="4"/>
        <v>1808</v>
      </c>
      <c r="AO37" s="75">
        <f t="shared" si="5"/>
        <v>2545</v>
      </c>
      <c r="AP37" s="75">
        <f t="shared" si="6"/>
        <v>768</v>
      </c>
      <c r="AQ37" s="75">
        <f t="shared" si="7"/>
        <v>415</v>
      </c>
      <c r="AR37" s="75">
        <f t="shared" si="8"/>
        <v>178</v>
      </c>
      <c r="AS37" s="75">
        <f t="shared" si="9"/>
        <v>526</v>
      </c>
      <c r="AT37" s="75">
        <f t="shared" si="10"/>
        <v>1183</v>
      </c>
      <c r="AU37" s="75">
        <f t="shared" si="11"/>
        <v>428</v>
      </c>
      <c r="AV37" s="75">
        <f t="shared" si="12"/>
        <v>704</v>
      </c>
      <c r="AW37" s="75">
        <f t="shared" si="13"/>
        <v>2748</v>
      </c>
      <c r="AX37" s="75">
        <f t="shared" si="14"/>
        <v>965</v>
      </c>
      <c r="AY37" s="75">
        <f t="shared" si="15"/>
        <v>520</v>
      </c>
      <c r="AZ37" s="75">
        <f t="shared" si="16"/>
        <v>1015</v>
      </c>
      <c r="BA37" s="75">
        <v>2578</v>
      </c>
      <c r="BB37" s="75">
        <f t="shared" si="17"/>
        <v>3832</v>
      </c>
      <c r="BC37" s="75">
        <f t="shared" si="18"/>
        <v>2543</v>
      </c>
      <c r="BD37" s="75">
        <v>277</v>
      </c>
      <c r="BE37" s="75">
        <f t="shared" si="19"/>
        <v>9.1805054151624557</v>
      </c>
      <c r="BF37" s="75">
        <v>141</v>
      </c>
      <c r="BG37" s="75">
        <f t="shared" si="20"/>
        <v>6375</v>
      </c>
      <c r="BH37" s="75">
        <v>74550</v>
      </c>
      <c r="BI37" s="75">
        <v>45329</v>
      </c>
      <c r="BJ37" s="75">
        <v>74550</v>
      </c>
      <c r="BK37" s="75">
        <f t="shared" si="21"/>
        <v>194429</v>
      </c>
      <c r="BL37" s="75">
        <v>28</v>
      </c>
      <c r="BM37" s="75">
        <v>41253</v>
      </c>
      <c r="BN37" s="75">
        <v>16</v>
      </c>
      <c r="BO37" s="75">
        <v>23531</v>
      </c>
      <c r="BP37" s="75">
        <v>0</v>
      </c>
    </row>
    <row r="38" spans="2:68" x14ac:dyDescent="0.35">
      <c r="B38" s="75" t="s">
        <v>337</v>
      </c>
      <c r="C38" s="75">
        <v>6590</v>
      </c>
      <c r="D38" s="75">
        <v>3524</v>
      </c>
      <c r="E38" s="75">
        <v>9532</v>
      </c>
      <c r="F38" s="75">
        <v>806</v>
      </c>
      <c r="G38" s="75">
        <v>1195</v>
      </c>
      <c r="H38" s="75">
        <v>840</v>
      </c>
      <c r="I38" s="75">
        <v>648</v>
      </c>
      <c r="J38" s="75">
        <v>251</v>
      </c>
      <c r="K38" s="75">
        <f t="shared" si="0"/>
        <v>23386</v>
      </c>
      <c r="L38" s="75">
        <v>2018</v>
      </c>
      <c r="M38" s="75">
        <v>990</v>
      </c>
      <c r="N38" s="75">
        <v>1555</v>
      </c>
      <c r="O38" s="75">
        <v>190</v>
      </c>
      <c r="P38" s="75">
        <v>185</v>
      </c>
      <c r="Q38" s="75">
        <v>220</v>
      </c>
      <c r="R38" s="75">
        <v>255</v>
      </c>
      <c r="S38" s="75">
        <v>1160</v>
      </c>
      <c r="T38" s="75">
        <v>5413</v>
      </c>
      <c r="U38" s="75">
        <f t="shared" si="1"/>
        <v>28799</v>
      </c>
      <c r="V38" s="75">
        <v>1747</v>
      </c>
      <c r="W38" s="75">
        <v>1069</v>
      </c>
      <c r="X38" s="75">
        <v>2106</v>
      </c>
      <c r="Y38" s="75">
        <v>136</v>
      </c>
      <c r="Z38" s="75">
        <v>239</v>
      </c>
      <c r="AA38" s="75">
        <v>35</v>
      </c>
      <c r="AB38" s="75">
        <v>8</v>
      </c>
      <c r="AC38" s="75">
        <v>2</v>
      </c>
      <c r="AD38" s="75">
        <f t="shared" si="2"/>
        <v>5342</v>
      </c>
      <c r="AE38" s="75">
        <v>2834</v>
      </c>
      <c r="AF38" s="75">
        <v>1656</v>
      </c>
      <c r="AG38" s="75">
        <v>1722</v>
      </c>
      <c r="AH38" s="75">
        <v>265</v>
      </c>
      <c r="AI38" s="75">
        <v>188</v>
      </c>
      <c r="AJ38" s="75">
        <v>1332</v>
      </c>
      <c r="AK38" s="75">
        <v>19</v>
      </c>
      <c r="AL38" s="75">
        <v>67</v>
      </c>
      <c r="AM38" s="75">
        <f t="shared" si="3"/>
        <v>8083</v>
      </c>
      <c r="AN38" s="75">
        <f t="shared" si="4"/>
        <v>13425</v>
      </c>
      <c r="AO38" s="75">
        <f t="shared" si="5"/>
        <v>20452</v>
      </c>
      <c r="AP38" s="75">
        <f t="shared" si="6"/>
        <v>3489</v>
      </c>
      <c r="AQ38" s="75">
        <f t="shared" si="7"/>
        <v>850</v>
      </c>
      <c r="AR38" s="75">
        <f t="shared" si="8"/>
        <v>418</v>
      </c>
      <c r="AS38" s="75">
        <f t="shared" si="9"/>
        <v>1804</v>
      </c>
      <c r="AT38" s="75">
        <f t="shared" si="10"/>
        <v>4339</v>
      </c>
      <c r="AU38" s="75">
        <f t="shared" si="11"/>
        <v>5058</v>
      </c>
      <c r="AV38" s="75">
        <f t="shared" si="12"/>
        <v>2222</v>
      </c>
      <c r="AW38" s="75">
        <f t="shared" si="13"/>
        <v>16545</v>
      </c>
      <c r="AX38" s="75">
        <f t="shared" si="14"/>
        <v>3395</v>
      </c>
      <c r="AY38" s="75">
        <f t="shared" si="15"/>
        <v>3593</v>
      </c>
      <c r="AZ38" s="75">
        <f t="shared" si="16"/>
        <v>5182</v>
      </c>
      <c r="BA38" s="75">
        <v>9208</v>
      </c>
      <c r="BB38" s="75">
        <f t="shared" si="17"/>
        <v>28728</v>
      </c>
      <c r="BC38" s="75">
        <f t="shared" si="18"/>
        <v>13496</v>
      </c>
      <c r="BD38" s="75">
        <v>919</v>
      </c>
      <c r="BE38" s="75">
        <f t="shared" si="19"/>
        <v>14.685527747551687</v>
      </c>
      <c r="BF38" s="75">
        <v>2847</v>
      </c>
      <c r="BG38" s="75">
        <f t="shared" si="20"/>
        <v>42224</v>
      </c>
      <c r="BH38" s="75">
        <v>406094</v>
      </c>
      <c r="BI38" s="75">
        <v>194200</v>
      </c>
      <c r="BJ38" s="75">
        <v>406094</v>
      </c>
      <c r="BK38" s="75">
        <f t="shared" si="21"/>
        <v>1006388</v>
      </c>
      <c r="BL38" s="75">
        <v>346</v>
      </c>
      <c r="BM38" s="75">
        <v>505350</v>
      </c>
      <c r="BN38" s="75">
        <v>197</v>
      </c>
      <c r="BO38" s="75">
        <v>288250</v>
      </c>
      <c r="BP38" s="75">
        <v>6488</v>
      </c>
    </row>
    <row r="39" spans="2:68" x14ac:dyDescent="0.35">
      <c r="B39" s="75" t="s">
        <v>338</v>
      </c>
      <c r="C39" s="75">
        <v>2695</v>
      </c>
      <c r="D39" s="75">
        <v>1803</v>
      </c>
      <c r="E39" s="75">
        <v>5370</v>
      </c>
      <c r="F39" s="75">
        <v>1034</v>
      </c>
      <c r="G39" s="75">
        <v>731</v>
      </c>
      <c r="H39" s="75">
        <v>1384</v>
      </c>
      <c r="I39" s="75">
        <v>1151</v>
      </c>
      <c r="J39" s="75">
        <v>623</v>
      </c>
      <c r="K39" s="75">
        <f t="shared" si="0"/>
        <v>14791</v>
      </c>
      <c r="L39" s="75">
        <v>484</v>
      </c>
      <c r="M39" s="75">
        <v>470</v>
      </c>
      <c r="N39" s="75">
        <v>309</v>
      </c>
      <c r="O39" s="75">
        <v>23</v>
      </c>
      <c r="P39" s="75">
        <v>42</v>
      </c>
      <c r="Q39" s="75">
        <v>59</v>
      </c>
      <c r="R39" s="75">
        <v>219</v>
      </c>
      <c r="S39" s="75">
        <v>323</v>
      </c>
      <c r="T39" s="75">
        <v>1606</v>
      </c>
      <c r="U39" s="75">
        <f t="shared" si="1"/>
        <v>16397</v>
      </c>
      <c r="V39" s="75">
        <v>920</v>
      </c>
      <c r="W39" s="75">
        <v>522</v>
      </c>
      <c r="X39" s="75">
        <v>1158</v>
      </c>
      <c r="Y39" s="75">
        <v>284</v>
      </c>
      <c r="Z39" s="75">
        <v>79</v>
      </c>
      <c r="AA39" s="75">
        <v>32</v>
      </c>
      <c r="AB39" s="75">
        <v>7</v>
      </c>
      <c r="AC39" s="75"/>
      <c r="AD39" s="75">
        <f t="shared" si="2"/>
        <v>3002</v>
      </c>
      <c r="AE39" s="75">
        <v>826</v>
      </c>
      <c r="AF39" s="75">
        <v>248</v>
      </c>
      <c r="AG39" s="75">
        <v>226</v>
      </c>
      <c r="AH39" s="75">
        <v>18</v>
      </c>
      <c r="AI39" s="75">
        <v>74</v>
      </c>
      <c r="AJ39" s="75">
        <v>94</v>
      </c>
      <c r="AK39" s="75">
        <v>3</v>
      </c>
      <c r="AL39" s="75">
        <v>14</v>
      </c>
      <c r="AM39" s="75">
        <f t="shared" si="3"/>
        <v>1503</v>
      </c>
      <c r="AN39" s="75">
        <f t="shared" si="4"/>
        <v>4505</v>
      </c>
      <c r="AO39" s="75">
        <f t="shared" si="5"/>
        <v>10902</v>
      </c>
      <c r="AP39" s="75">
        <f t="shared" si="6"/>
        <v>4300</v>
      </c>
      <c r="AQ39" s="75">
        <f t="shared" si="7"/>
        <v>343</v>
      </c>
      <c r="AR39" s="75">
        <f t="shared" si="8"/>
        <v>402</v>
      </c>
      <c r="AS39" s="75">
        <f t="shared" si="9"/>
        <v>189</v>
      </c>
      <c r="AT39" s="75">
        <f t="shared" si="10"/>
        <v>4643</v>
      </c>
      <c r="AU39" s="75">
        <f t="shared" si="11"/>
        <v>2884</v>
      </c>
      <c r="AV39" s="75">
        <f t="shared" si="12"/>
        <v>591</v>
      </c>
      <c r="AW39" s="75">
        <f t="shared" si="13"/>
        <v>11473</v>
      </c>
      <c r="AX39" s="75">
        <f t="shared" si="14"/>
        <v>1122</v>
      </c>
      <c r="AY39" s="75">
        <f t="shared" si="15"/>
        <v>2082</v>
      </c>
      <c r="AZ39" s="75">
        <f t="shared" si="16"/>
        <v>663</v>
      </c>
      <c r="BA39" s="75">
        <v>13481</v>
      </c>
      <c r="BB39" s="75">
        <f t="shared" si="17"/>
        <v>17793</v>
      </c>
      <c r="BC39" s="75">
        <f t="shared" si="18"/>
        <v>3109</v>
      </c>
      <c r="BD39" s="75">
        <v>526</v>
      </c>
      <c r="BE39" s="75">
        <f t="shared" si="19"/>
        <v>5.9106463878327</v>
      </c>
      <c r="BF39" s="75">
        <v>581</v>
      </c>
      <c r="BG39" s="75">
        <f t="shared" si="20"/>
        <v>20902</v>
      </c>
      <c r="BH39" s="75">
        <v>295797</v>
      </c>
      <c r="BI39" s="75">
        <v>172218</v>
      </c>
      <c r="BJ39" s="75">
        <v>295797</v>
      </c>
      <c r="BK39" s="75">
        <f t="shared" si="21"/>
        <v>763812</v>
      </c>
      <c r="BL39" s="75">
        <v>338</v>
      </c>
      <c r="BM39" s="75">
        <v>493318</v>
      </c>
      <c r="BN39" s="75">
        <v>193</v>
      </c>
      <c r="BO39" s="75">
        <v>281387</v>
      </c>
      <c r="BP39" s="75">
        <v>9192</v>
      </c>
    </row>
    <row r="40" spans="2:68" x14ac:dyDescent="0.35">
      <c r="B40" s="75" t="s">
        <v>339</v>
      </c>
      <c r="C40" s="75">
        <v>1200</v>
      </c>
      <c r="D40" s="75">
        <v>1377</v>
      </c>
      <c r="E40" s="75">
        <v>2591</v>
      </c>
      <c r="F40" s="75">
        <v>379</v>
      </c>
      <c r="G40" s="75">
        <v>223</v>
      </c>
      <c r="H40" s="75">
        <v>595</v>
      </c>
      <c r="I40" s="75">
        <v>315</v>
      </c>
      <c r="J40" s="75">
        <v>25</v>
      </c>
      <c r="K40" s="75">
        <f t="shared" si="0"/>
        <v>6705</v>
      </c>
      <c r="L40" s="75">
        <v>311</v>
      </c>
      <c r="M40" s="75">
        <v>75</v>
      </c>
      <c r="N40" s="75">
        <v>20</v>
      </c>
      <c r="O40" s="75">
        <v>3</v>
      </c>
      <c r="P40" s="75">
        <v>14</v>
      </c>
      <c r="Q40" s="75">
        <v>10</v>
      </c>
      <c r="R40" s="75">
        <v>18</v>
      </c>
      <c r="S40" s="75">
        <v>126</v>
      </c>
      <c r="T40" s="75">
        <v>451</v>
      </c>
      <c r="U40" s="75">
        <f t="shared" si="1"/>
        <v>7156</v>
      </c>
      <c r="V40" s="75">
        <v>287</v>
      </c>
      <c r="W40" s="75">
        <v>722</v>
      </c>
      <c r="X40" s="75">
        <v>656</v>
      </c>
      <c r="Y40" s="75">
        <v>53</v>
      </c>
      <c r="Z40" s="75">
        <v>14</v>
      </c>
      <c r="AA40" s="75">
        <v>4</v>
      </c>
      <c r="AB40" s="75">
        <v>1</v>
      </c>
      <c r="AC40" s="75"/>
      <c r="AD40" s="75">
        <f t="shared" si="2"/>
        <v>1737</v>
      </c>
      <c r="AE40" s="75">
        <v>156</v>
      </c>
      <c r="AF40" s="75">
        <v>153</v>
      </c>
      <c r="AG40" s="75">
        <v>165</v>
      </c>
      <c r="AH40" s="75">
        <v>2</v>
      </c>
      <c r="AI40" s="75">
        <v>8</v>
      </c>
      <c r="AJ40" s="75"/>
      <c r="AK40" s="75"/>
      <c r="AL40" s="75"/>
      <c r="AM40" s="75">
        <f t="shared" si="3"/>
        <v>484</v>
      </c>
      <c r="AN40" s="75">
        <f t="shared" si="4"/>
        <v>2221</v>
      </c>
      <c r="AO40" s="75">
        <f t="shared" si="5"/>
        <v>5547</v>
      </c>
      <c r="AP40" s="75">
        <f t="shared" si="6"/>
        <v>1512</v>
      </c>
      <c r="AQ40" s="75">
        <f t="shared" si="7"/>
        <v>45</v>
      </c>
      <c r="AR40" s="75">
        <f t="shared" si="8"/>
        <v>72</v>
      </c>
      <c r="AS40" s="75">
        <f t="shared" si="9"/>
        <v>10</v>
      </c>
      <c r="AT40" s="75">
        <f t="shared" si="10"/>
        <v>1557</v>
      </c>
      <c r="AU40" s="75">
        <f t="shared" si="11"/>
        <v>1718</v>
      </c>
      <c r="AV40" s="75">
        <f t="shared" si="12"/>
        <v>82</v>
      </c>
      <c r="AW40" s="75">
        <f t="shared" si="13"/>
        <v>5480</v>
      </c>
      <c r="AX40" s="75">
        <f t="shared" si="14"/>
        <v>140</v>
      </c>
      <c r="AY40" s="75">
        <f t="shared" si="15"/>
        <v>1450</v>
      </c>
      <c r="AZ40" s="75">
        <f t="shared" si="16"/>
        <v>328</v>
      </c>
      <c r="BA40" s="75">
        <v>4143</v>
      </c>
      <c r="BB40" s="75">
        <f t="shared" si="17"/>
        <v>8442</v>
      </c>
      <c r="BC40" s="75">
        <f t="shared" si="18"/>
        <v>935</v>
      </c>
      <c r="BD40" s="75">
        <v>136</v>
      </c>
      <c r="BE40" s="75">
        <f t="shared" si="19"/>
        <v>6.875</v>
      </c>
      <c r="BF40" s="75">
        <v>298</v>
      </c>
      <c r="BG40" s="75">
        <f t="shared" si="20"/>
        <v>9377</v>
      </c>
      <c r="BH40" s="75">
        <v>181836</v>
      </c>
      <c r="BI40" s="75">
        <v>64272</v>
      </c>
      <c r="BJ40" s="75">
        <v>181836</v>
      </c>
      <c r="BK40" s="75">
        <f t="shared" si="21"/>
        <v>427944</v>
      </c>
      <c r="BL40" s="75">
        <v>164</v>
      </c>
      <c r="BM40" s="75">
        <v>238924</v>
      </c>
      <c r="BN40" s="75">
        <v>93</v>
      </c>
      <c r="BO40" s="75">
        <v>136282</v>
      </c>
      <c r="BP40" s="75">
        <v>9450</v>
      </c>
    </row>
    <row r="41" spans="2:68" x14ac:dyDescent="0.35">
      <c r="B41" s="75" t="s">
        <v>340</v>
      </c>
      <c r="C41" s="75">
        <v>699</v>
      </c>
      <c r="D41" s="75">
        <v>465</v>
      </c>
      <c r="E41" s="75">
        <v>1209</v>
      </c>
      <c r="F41" s="75">
        <v>351</v>
      </c>
      <c r="G41" s="75">
        <v>342</v>
      </c>
      <c r="H41" s="75">
        <v>1090</v>
      </c>
      <c r="I41" s="75">
        <v>570</v>
      </c>
      <c r="J41" s="75">
        <v>227</v>
      </c>
      <c r="K41" s="75">
        <f t="shared" si="0"/>
        <v>4953</v>
      </c>
      <c r="L41" s="75">
        <v>200</v>
      </c>
      <c r="M41" s="75">
        <v>88</v>
      </c>
      <c r="N41" s="75">
        <v>304</v>
      </c>
      <c r="O41" s="75">
        <v>6</v>
      </c>
      <c r="P41" s="75">
        <v>35</v>
      </c>
      <c r="Q41" s="75">
        <v>8</v>
      </c>
      <c r="R41" s="75">
        <v>72</v>
      </c>
      <c r="S41" s="75">
        <v>100</v>
      </c>
      <c r="T41" s="75">
        <v>713</v>
      </c>
      <c r="U41" s="75">
        <f t="shared" si="1"/>
        <v>5666</v>
      </c>
      <c r="V41" s="75">
        <v>136</v>
      </c>
      <c r="W41" s="75">
        <v>129</v>
      </c>
      <c r="X41" s="75">
        <v>354</v>
      </c>
      <c r="Y41" s="75">
        <v>95</v>
      </c>
      <c r="Z41" s="75">
        <v>103</v>
      </c>
      <c r="AA41" s="75">
        <v>26</v>
      </c>
      <c r="AB41" s="75">
        <v>6</v>
      </c>
      <c r="AC41" s="75"/>
      <c r="AD41" s="75">
        <f t="shared" si="2"/>
        <v>849</v>
      </c>
      <c r="AE41" s="75">
        <v>133</v>
      </c>
      <c r="AF41" s="75">
        <v>109</v>
      </c>
      <c r="AG41" s="75">
        <v>162</v>
      </c>
      <c r="AH41" s="75">
        <v>64</v>
      </c>
      <c r="AI41" s="75">
        <v>10</v>
      </c>
      <c r="AJ41" s="75">
        <v>25</v>
      </c>
      <c r="AK41" s="75"/>
      <c r="AL41" s="75"/>
      <c r="AM41" s="75">
        <f t="shared" si="3"/>
        <v>503</v>
      </c>
      <c r="AN41" s="75">
        <f t="shared" si="4"/>
        <v>1352</v>
      </c>
      <c r="AO41" s="75">
        <f t="shared" si="5"/>
        <v>2724</v>
      </c>
      <c r="AP41" s="75">
        <f t="shared" si="6"/>
        <v>2353</v>
      </c>
      <c r="AQ41" s="75">
        <f t="shared" si="7"/>
        <v>121</v>
      </c>
      <c r="AR41" s="75">
        <f t="shared" si="8"/>
        <v>230</v>
      </c>
      <c r="AS41" s="75">
        <f t="shared" si="9"/>
        <v>99</v>
      </c>
      <c r="AT41" s="75">
        <f t="shared" si="10"/>
        <v>2474</v>
      </c>
      <c r="AU41" s="75">
        <f t="shared" si="11"/>
        <v>714</v>
      </c>
      <c r="AV41" s="75">
        <f t="shared" si="12"/>
        <v>329</v>
      </c>
      <c r="AW41" s="75">
        <f t="shared" si="13"/>
        <v>4027</v>
      </c>
      <c r="AX41" s="75">
        <f t="shared" si="14"/>
        <v>513</v>
      </c>
      <c r="AY41" s="75">
        <f t="shared" si="15"/>
        <v>713</v>
      </c>
      <c r="AZ41" s="75">
        <f t="shared" si="16"/>
        <v>370</v>
      </c>
      <c r="BA41" s="75">
        <v>3011</v>
      </c>
      <c r="BB41" s="75">
        <f t="shared" si="17"/>
        <v>5802</v>
      </c>
      <c r="BC41" s="75">
        <f t="shared" si="18"/>
        <v>1216</v>
      </c>
      <c r="BD41" s="75">
        <v>168</v>
      </c>
      <c r="BE41" s="75">
        <f t="shared" si="19"/>
        <v>7.2380952380952381</v>
      </c>
      <c r="BF41" s="75">
        <v>344</v>
      </c>
      <c r="BG41" s="75">
        <f t="shared" si="20"/>
        <v>7018</v>
      </c>
      <c r="BH41" s="75">
        <v>87965</v>
      </c>
      <c r="BI41" s="75">
        <v>62498</v>
      </c>
      <c r="BJ41" s="75">
        <v>87965</v>
      </c>
      <c r="BK41" s="75">
        <f t="shared" si="21"/>
        <v>238428</v>
      </c>
      <c r="BL41" s="75">
        <v>141</v>
      </c>
      <c r="BM41" s="75">
        <v>206265</v>
      </c>
      <c r="BN41" s="75">
        <v>81</v>
      </c>
      <c r="BO41" s="75">
        <v>117653</v>
      </c>
      <c r="BP41" s="75">
        <v>627</v>
      </c>
    </row>
    <row r="42" spans="2:68" x14ac:dyDescent="0.35">
      <c r="B42" s="75" t="s">
        <v>341</v>
      </c>
      <c r="C42" s="75">
        <v>916</v>
      </c>
      <c r="D42" s="75">
        <v>652</v>
      </c>
      <c r="E42" s="75">
        <v>1315</v>
      </c>
      <c r="F42" s="75">
        <v>163</v>
      </c>
      <c r="G42" s="75">
        <v>284</v>
      </c>
      <c r="H42" s="75">
        <v>405</v>
      </c>
      <c r="I42" s="75">
        <v>197</v>
      </c>
      <c r="J42" s="75">
        <v>31</v>
      </c>
      <c r="K42" s="75">
        <f t="shared" si="0"/>
        <v>3963</v>
      </c>
      <c r="L42" s="75">
        <v>176</v>
      </c>
      <c r="M42" s="75">
        <v>132</v>
      </c>
      <c r="N42" s="75">
        <v>70</v>
      </c>
      <c r="O42" s="75">
        <v>10</v>
      </c>
      <c r="P42" s="75">
        <v>7</v>
      </c>
      <c r="Q42" s="75">
        <v>5</v>
      </c>
      <c r="R42" s="75">
        <v>95</v>
      </c>
      <c r="S42" s="75">
        <v>67</v>
      </c>
      <c r="T42" s="75">
        <v>495</v>
      </c>
      <c r="U42" s="75">
        <f t="shared" si="1"/>
        <v>4458</v>
      </c>
      <c r="V42" s="75">
        <v>52</v>
      </c>
      <c r="W42" s="75">
        <v>86</v>
      </c>
      <c r="X42" s="75">
        <v>396</v>
      </c>
      <c r="Y42" s="75">
        <v>28</v>
      </c>
      <c r="Z42" s="75">
        <v>45</v>
      </c>
      <c r="AA42" s="75">
        <v>5</v>
      </c>
      <c r="AB42" s="75"/>
      <c r="AC42" s="75"/>
      <c r="AD42" s="75">
        <f t="shared" si="2"/>
        <v>612</v>
      </c>
      <c r="AE42" s="75">
        <v>276</v>
      </c>
      <c r="AF42" s="75">
        <v>126</v>
      </c>
      <c r="AG42" s="75">
        <v>186</v>
      </c>
      <c r="AH42" s="75">
        <v>16</v>
      </c>
      <c r="AI42" s="75">
        <v>60</v>
      </c>
      <c r="AJ42" s="75">
        <v>2</v>
      </c>
      <c r="AK42" s="75"/>
      <c r="AL42" s="75"/>
      <c r="AM42" s="75">
        <f t="shared" si="3"/>
        <v>666</v>
      </c>
      <c r="AN42" s="75">
        <f t="shared" si="4"/>
        <v>1278</v>
      </c>
      <c r="AO42" s="75">
        <f t="shared" si="5"/>
        <v>3046</v>
      </c>
      <c r="AP42" s="75">
        <f t="shared" si="6"/>
        <v>1049</v>
      </c>
      <c r="AQ42" s="75">
        <f t="shared" si="7"/>
        <v>117</v>
      </c>
      <c r="AR42" s="75">
        <f t="shared" si="8"/>
        <v>78</v>
      </c>
      <c r="AS42" s="75">
        <f t="shared" si="9"/>
        <v>78</v>
      </c>
      <c r="AT42" s="75">
        <f t="shared" si="10"/>
        <v>1166</v>
      </c>
      <c r="AU42" s="75">
        <f t="shared" si="11"/>
        <v>562</v>
      </c>
      <c r="AV42" s="75">
        <f t="shared" si="12"/>
        <v>156</v>
      </c>
      <c r="AW42" s="75">
        <f t="shared" si="13"/>
        <v>3016</v>
      </c>
      <c r="AX42" s="75">
        <f t="shared" si="14"/>
        <v>319</v>
      </c>
      <c r="AY42" s="75">
        <f t="shared" si="15"/>
        <v>560</v>
      </c>
      <c r="AZ42" s="75">
        <f t="shared" si="16"/>
        <v>390</v>
      </c>
      <c r="BA42" s="75">
        <v>2148</v>
      </c>
      <c r="BB42" s="75">
        <f t="shared" si="17"/>
        <v>4575</v>
      </c>
      <c r="BC42" s="75">
        <f t="shared" si="18"/>
        <v>1161</v>
      </c>
      <c r="BD42" s="75">
        <v>191</v>
      </c>
      <c r="BE42" s="75">
        <f t="shared" si="19"/>
        <v>6.0785340314136125</v>
      </c>
      <c r="BF42" s="75">
        <v>66</v>
      </c>
      <c r="BG42" s="75">
        <f t="shared" si="20"/>
        <v>5736</v>
      </c>
      <c r="BH42" s="75">
        <v>45290</v>
      </c>
      <c r="BI42" s="75">
        <v>40669</v>
      </c>
      <c r="BJ42" s="75">
        <v>45290</v>
      </c>
      <c r="BK42" s="75">
        <f t="shared" si="21"/>
        <v>131249</v>
      </c>
      <c r="BL42" s="75">
        <v>67</v>
      </c>
      <c r="BM42" s="75">
        <v>97976</v>
      </c>
      <c r="BN42" s="75">
        <v>38</v>
      </c>
      <c r="BO42" s="75">
        <v>55885</v>
      </c>
      <c r="BP42" s="75">
        <v>0</v>
      </c>
    </row>
    <row r="43" spans="2:68" x14ac:dyDescent="0.35">
      <c r="B43" s="75" t="s">
        <v>342</v>
      </c>
      <c r="C43" s="75">
        <v>2098</v>
      </c>
      <c r="D43" s="75">
        <v>1204</v>
      </c>
      <c r="E43" s="75">
        <v>2948</v>
      </c>
      <c r="F43" s="75">
        <v>415</v>
      </c>
      <c r="G43" s="75">
        <v>918</v>
      </c>
      <c r="H43" s="75">
        <v>281</v>
      </c>
      <c r="I43" s="75">
        <v>130</v>
      </c>
      <c r="J43" s="75">
        <v>78</v>
      </c>
      <c r="K43" s="75">
        <f t="shared" si="0"/>
        <v>8072</v>
      </c>
      <c r="L43" s="75">
        <v>620</v>
      </c>
      <c r="M43" s="75">
        <v>164</v>
      </c>
      <c r="N43" s="75">
        <v>454</v>
      </c>
      <c r="O43" s="75">
        <v>85</v>
      </c>
      <c r="P43" s="75">
        <v>108</v>
      </c>
      <c r="Q43" s="75">
        <v>60</v>
      </c>
      <c r="R43" s="75">
        <v>26</v>
      </c>
      <c r="S43" s="75">
        <v>83</v>
      </c>
      <c r="T43" s="75">
        <v>1517</v>
      </c>
      <c r="U43" s="75">
        <f t="shared" si="1"/>
        <v>9589</v>
      </c>
      <c r="V43" s="75">
        <v>283</v>
      </c>
      <c r="W43" s="75">
        <v>36</v>
      </c>
      <c r="X43" s="75">
        <v>608</v>
      </c>
      <c r="Y43" s="75">
        <v>154</v>
      </c>
      <c r="Z43" s="75">
        <v>527</v>
      </c>
      <c r="AA43" s="75">
        <v>98</v>
      </c>
      <c r="AB43" s="75">
        <v>34</v>
      </c>
      <c r="AC43" s="75"/>
      <c r="AD43" s="75">
        <f t="shared" si="2"/>
        <v>1740</v>
      </c>
      <c r="AE43" s="75">
        <v>339</v>
      </c>
      <c r="AF43" s="75">
        <v>531</v>
      </c>
      <c r="AG43" s="75">
        <v>451</v>
      </c>
      <c r="AH43" s="75">
        <v>27</v>
      </c>
      <c r="AI43" s="75">
        <v>71</v>
      </c>
      <c r="AJ43" s="75">
        <v>810</v>
      </c>
      <c r="AK43" s="75">
        <v>9</v>
      </c>
      <c r="AL43" s="75">
        <v>28</v>
      </c>
      <c r="AM43" s="75">
        <f t="shared" si="3"/>
        <v>2266</v>
      </c>
      <c r="AN43" s="75">
        <f t="shared" si="4"/>
        <v>4006</v>
      </c>
      <c r="AO43" s="75">
        <f t="shared" si="5"/>
        <v>6665</v>
      </c>
      <c r="AP43" s="75">
        <f t="shared" si="6"/>
        <v>1744</v>
      </c>
      <c r="AQ43" s="75">
        <f t="shared" si="7"/>
        <v>279</v>
      </c>
      <c r="AR43" s="75">
        <f t="shared" si="8"/>
        <v>813</v>
      </c>
      <c r="AS43" s="75">
        <f t="shared" si="9"/>
        <v>917</v>
      </c>
      <c r="AT43" s="75">
        <f t="shared" si="10"/>
        <v>2023</v>
      </c>
      <c r="AU43" s="75">
        <f t="shared" si="11"/>
        <v>1081</v>
      </c>
      <c r="AV43" s="75">
        <f t="shared" si="12"/>
        <v>1730</v>
      </c>
      <c r="AW43" s="75">
        <f t="shared" si="13"/>
        <v>5896</v>
      </c>
      <c r="AX43" s="75">
        <f t="shared" si="14"/>
        <v>897</v>
      </c>
      <c r="AY43" s="75">
        <f t="shared" si="15"/>
        <v>1457</v>
      </c>
      <c r="AZ43" s="75">
        <f t="shared" si="16"/>
        <v>1899</v>
      </c>
      <c r="BA43" s="75">
        <v>4428</v>
      </c>
      <c r="BB43" s="75">
        <f t="shared" si="17"/>
        <v>9812</v>
      </c>
      <c r="BC43" s="75">
        <f t="shared" si="18"/>
        <v>3783</v>
      </c>
      <c r="BD43" s="75">
        <v>275</v>
      </c>
      <c r="BE43" s="75">
        <f t="shared" si="19"/>
        <v>13.756363636363636</v>
      </c>
      <c r="BF43" s="75">
        <v>946</v>
      </c>
      <c r="BG43" s="75">
        <f t="shared" si="20"/>
        <v>13595</v>
      </c>
      <c r="BH43" s="75">
        <v>147671</v>
      </c>
      <c r="BI43" s="75">
        <v>95607</v>
      </c>
      <c r="BJ43" s="75">
        <v>147671</v>
      </c>
      <c r="BK43" s="75">
        <f t="shared" si="21"/>
        <v>390949</v>
      </c>
      <c r="BL43" s="75">
        <v>91</v>
      </c>
      <c r="BM43" s="75">
        <v>132354</v>
      </c>
      <c r="BN43" s="75">
        <v>52</v>
      </c>
      <c r="BO43" s="75">
        <v>75494</v>
      </c>
      <c r="BP43" s="75">
        <v>1576</v>
      </c>
    </row>
    <row r="44" spans="2:68" x14ac:dyDescent="0.35">
      <c r="B44" s="75" t="s">
        <v>343</v>
      </c>
      <c r="C44" s="75">
        <v>1388</v>
      </c>
      <c r="D44" s="75">
        <v>1656</v>
      </c>
      <c r="E44" s="75">
        <v>3765</v>
      </c>
      <c r="F44" s="75">
        <v>763</v>
      </c>
      <c r="G44" s="75">
        <v>2506</v>
      </c>
      <c r="H44" s="75">
        <v>4820</v>
      </c>
      <c r="I44" s="75">
        <v>1049</v>
      </c>
      <c r="J44" s="75">
        <v>178</v>
      </c>
      <c r="K44" s="75">
        <f t="shared" si="0"/>
        <v>16125</v>
      </c>
      <c r="L44" s="75">
        <v>1241</v>
      </c>
      <c r="M44" s="75">
        <v>748</v>
      </c>
      <c r="N44" s="75">
        <v>802</v>
      </c>
      <c r="O44" s="75">
        <v>245</v>
      </c>
      <c r="P44" s="75">
        <v>470</v>
      </c>
      <c r="Q44" s="75">
        <v>403</v>
      </c>
      <c r="R44" s="75">
        <v>354</v>
      </c>
      <c r="S44" s="75">
        <v>250</v>
      </c>
      <c r="T44" s="75">
        <v>4263</v>
      </c>
      <c r="U44" s="75">
        <f t="shared" si="1"/>
        <v>20388</v>
      </c>
      <c r="V44" s="75">
        <v>697</v>
      </c>
      <c r="W44" s="75">
        <v>710</v>
      </c>
      <c r="X44" s="75">
        <v>542</v>
      </c>
      <c r="Y44" s="75">
        <v>744</v>
      </c>
      <c r="Z44" s="75">
        <v>436</v>
      </c>
      <c r="AA44" s="75">
        <v>184</v>
      </c>
      <c r="AB44" s="75">
        <v>76</v>
      </c>
      <c r="AC44" s="75"/>
      <c r="AD44" s="75">
        <f t="shared" si="2"/>
        <v>3389</v>
      </c>
      <c r="AE44" s="75">
        <v>1186</v>
      </c>
      <c r="AF44" s="75">
        <v>1666</v>
      </c>
      <c r="AG44" s="75">
        <v>2047</v>
      </c>
      <c r="AH44" s="75">
        <v>1208</v>
      </c>
      <c r="AI44" s="75">
        <v>506</v>
      </c>
      <c r="AJ44" s="75">
        <v>600</v>
      </c>
      <c r="AK44" s="75">
        <v>597</v>
      </c>
      <c r="AL44" s="75">
        <v>54</v>
      </c>
      <c r="AM44" s="75">
        <f t="shared" si="3"/>
        <v>7864</v>
      </c>
      <c r="AN44" s="75">
        <f t="shared" si="4"/>
        <v>11253</v>
      </c>
      <c r="AO44" s="75">
        <f t="shared" si="5"/>
        <v>7572</v>
      </c>
      <c r="AP44" s="75">
        <f t="shared" si="6"/>
        <v>9138</v>
      </c>
      <c r="AQ44" s="75">
        <f t="shared" si="7"/>
        <v>1472</v>
      </c>
      <c r="AR44" s="75">
        <f t="shared" si="8"/>
        <v>1440</v>
      </c>
      <c r="AS44" s="75">
        <f t="shared" si="9"/>
        <v>2911</v>
      </c>
      <c r="AT44" s="75">
        <f t="shared" si="10"/>
        <v>10610</v>
      </c>
      <c r="AU44" s="75">
        <f t="shared" si="11"/>
        <v>2693</v>
      </c>
      <c r="AV44" s="75">
        <f t="shared" si="12"/>
        <v>4351</v>
      </c>
      <c r="AW44" s="75">
        <f t="shared" si="13"/>
        <v>14559</v>
      </c>
      <c r="AX44" s="75">
        <f t="shared" si="14"/>
        <v>3022</v>
      </c>
      <c r="AY44" s="75">
        <f t="shared" si="15"/>
        <v>2692</v>
      </c>
      <c r="AZ44" s="75">
        <f t="shared" si="16"/>
        <v>6624</v>
      </c>
      <c r="BA44" s="75">
        <v>8755</v>
      </c>
      <c r="BB44" s="75">
        <f t="shared" si="17"/>
        <v>19514</v>
      </c>
      <c r="BC44" s="75">
        <f t="shared" si="18"/>
        <v>12127</v>
      </c>
      <c r="BD44" s="75">
        <v>1692</v>
      </c>
      <c r="BE44" s="75">
        <f t="shared" si="19"/>
        <v>7.16725768321513</v>
      </c>
      <c r="BF44" s="75">
        <v>608</v>
      </c>
      <c r="BG44" s="75">
        <f t="shared" si="20"/>
        <v>31641</v>
      </c>
      <c r="BH44" s="75">
        <v>401534</v>
      </c>
      <c r="BI44" s="75">
        <v>333974</v>
      </c>
      <c r="BJ44" s="75">
        <v>401534</v>
      </c>
      <c r="BK44" s="75">
        <f t="shared" si="21"/>
        <v>1137042</v>
      </c>
      <c r="BL44" s="75">
        <v>307</v>
      </c>
      <c r="BM44" s="75">
        <v>448627</v>
      </c>
      <c r="BN44" s="75">
        <v>175</v>
      </c>
      <c r="BO44" s="75">
        <v>255896</v>
      </c>
      <c r="BP44" s="75">
        <v>12142</v>
      </c>
    </row>
    <row r="45" spans="2:68" x14ac:dyDescent="0.35">
      <c r="B45" s="75" t="s">
        <v>344</v>
      </c>
      <c r="C45" s="75">
        <v>448</v>
      </c>
      <c r="D45" s="75">
        <v>377</v>
      </c>
      <c r="E45" s="75">
        <v>2321</v>
      </c>
      <c r="F45" s="75">
        <v>360</v>
      </c>
      <c r="G45" s="75">
        <v>463</v>
      </c>
      <c r="H45" s="75">
        <v>797</v>
      </c>
      <c r="I45" s="75">
        <v>381</v>
      </c>
      <c r="J45" s="75">
        <v>118</v>
      </c>
      <c r="K45" s="75">
        <f t="shared" si="0"/>
        <v>5265</v>
      </c>
      <c r="L45" s="75">
        <v>255</v>
      </c>
      <c r="M45" s="75">
        <v>48</v>
      </c>
      <c r="N45" s="75">
        <v>20</v>
      </c>
      <c r="O45" s="75">
        <v>20</v>
      </c>
      <c r="P45" s="75">
        <v>22</v>
      </c>
      <c r="Q45" s="75">
        <v>25</v>
      </c>
      <c r="R45" s="75">
        <v>75</v>
      </c>
      <c r="S45" s="75">
        <v>29</v>
      </c>
      <c r="T45" s="75">
        <v>465</v>
      </c>
      <c r="U45" s="75">
        <f t="shared" si="1"/>
        <v>5730</v>
      </c>
      <c r="V45" s="75">
        <v>373</v>
      </c>
      <c r="W45" s="75">
        <v>240</v>
      </c>
      <c r="X45" s="75">
        <v>354</v>
      </c>
      <c r="Y45" s="75">
        <v>80</v>
      </c>
      <c r="Z45" s="75">
        <v>38</v>
      </c>
      <c r="AA45" s="75">
        <v>7</v>
      </c>
      <c r="AB45" s="75">
        <v>8</v>
      </c>
      <c r="AC45" s="75"/>
      <c r="AD45" s="75">
        <f t="shared" si="2"/>
        <v>1100</v>
      </c>
      <c r="AE45" s="75">
        <v>263</v>
      </c>
      <c r="AF45" s="75">
        <v>274</v>
      </c>
      <c r="AG45" s="75">
        <v>170</v>
      </c>
      <c r="AH45" s="75">
        <v>9</v>
      </c>
      <c r="AI45" s="75">
        <v>9</v>
      </c>
      <c r="AJ45" s="75">
        <v>4</v>
      </c>
      <c r="AK45" s="75">
        <v>1</v>
      </c>
      <c r="AL45" s="75">
        <v>13</v>
      </c>
      <c r="AM45" s="75">
        <f t="shared" si="3"/>
        <v>743</v>
      </c>
      <c r="AN45" s="75">
        <f t="shared" si="4"/>
        <v>1843</v>
      </c>
      <c r="AO45" s="75">
        <f t="shared" si="5"/>
        <v>3506</v>
      </c>
      <c r="AP45" s="75">
        <f t="shared" si="6"/>
        <v>2001</v>
      </c>
      <c r="AQ45" s="75">
        <f t="shared" si="7"/>
        <v>142</v>
      </c>
      <c r="AR45" s="75">
        <f t="shared" si="8"/>
        <v>133</v>
      </c>
      <c r="AS45" s="75">
        <f t="shared" si="9"/>
        <v>23</v>
      </c>
      <c r="AT45" s="75">
        <f t="shared" si="10"/>
        <v>2143</v>
      </c>
      <c r="AU45" s="75">
        <f t="shared" si="11"/>
        <v>1047</v>
      </c>
      <c r="AV45" s="75">
        <f t="shared" si="12"/>
        <v>156</v>
      </c>
      <c r="AW45" s="75">
        <f t="shared" si="13"/>
        <v>4699</v>
      </c>
      <c r="AX45" s="75">
        <f t="shared" si="14"/>
        <v>210</v>
      </c>
      <c r="AY45" s="75">
        <f t="shared" si="15"/>
        <v>727</v>
      </c>
      <c r="AZ45" s="75">
        <f t="shared" si="16"/>
        <v>467</v>
      </c>
      <c r="BA45" s="75">
        <v>6140</v>
      </c>
      <c r="BB45" s="75">
        <f t="shared" si="17"/>
        <v>6365</v>
      </c>
      <c r="BC45" s="75">
        <f t="shared" si="18"/>
        <v>1208</v>
      </c>
      <c r="BD45" s="75">
        <v>256</v>
      </c>
      <c r="BE45" s="75">
        <f t="shared" si="19"/>
        <v>4.71875</v>
      </c>
      <c r="BF45" s="75">
        <v>49</v>
      </c>
      <c r="BG45" s="75">
        <f t="shared" si="20"/>
        <v>7573</v>
      </c>
      <c r="BH45" s="75">
        <v>101464</v>
      </c>
      <c r="BI45" s="75">
        <v>73830</v>
      </c>
      <c r="BJ45" s="75">
        <v>101464</v>
      </c>
      <c r="BK45" s="75">
        <f t="shared" si="21"/>
        <v>276758</v>
      </c>
      <c r="BL45" s="75">
        <v>104</v>
      </c>
      <c r="BM45" s="75">
        <v>151261</v>
      </c>
      <c r="BN45" s="75">
        <v>59</v>
      </c>
      <c r="BO45" s="75">
        <v>86279</v>
      </c>
      <c r="BP45" s="75">
        <v>111</v>
      </c>
    </row>
    <row r="46" spans="2:68" x14ac:dyDescent="0.35">
      <c r="B46" s="75" t="s">
        <v>345</v>
      </c>
      <c r="C46" s="75">
        <v>1431</v>
      </c>
      <c r="D46" s="75">
        <v>388</v>
      </c>
      <c r="E46" s="75">
        <v>1343</v>
      </c>
      <c r="F46" s="75">
        <v>148</v>
      </c>
      <c r="G46" s="75">
        <v>241</v>
      </c>
      <c r="H46" s="75">
        <v>730</v>
      </c>
      <c r="I46" s="75">
        <v>161</v>
      </c>
      <c r="J46" s="75">
        <v>453</v>
      </c>
      <c r="K46" s="75">
        <f t="shared" si="0"/>
        <v>4895</v>
      </c>
      <c r="L46" s="75">
        <v>406</v>
      </c>
      <c r="M46" s="75">
        <v>180</v>
      </c>
      <c r="N46" s="75">
        <v>450</v>
      </c>
      <c r="O46" s="75">
        <v>205</v>
      </c>
      <c r="P46" s="75">
        <v>407</v>
      </c>
      <c r="Q46" s="75">
        <v>357</v>
      </c>
      <c r="R46" s="75">
        <v>260</v>
      </c>
      <c r="S46" s="75">
        <v>153</v>
      </c>
      <c r="T46" s="75">
        <v>2265</v>
      </c>
      <c r="U46" s="75">
        <f t="shared" si="1"/>
        <v>7160</v>
      </c>
      <c r="V46" s="75">
        <v>96</v>
      </c>
      <c r="W46" s="75">
        <v>419</v>
      </c>
      <c r="X46" s="75">
        <v>255</v>
      </c>
      <c r="Y46" s="75">
        <v>100</v>
      </c>
      <c r="Z46" s="75">
        <v>138</v>
      </c>
      <c r="AA46" s="75">
        <v>46</v>
      </c>
      <c r="AB46" s="75">
        <v>24</v>
      </c>
      <c r="AC46" s="75"/>
      <c r="AD46" s="75">
        <f t="shared" si="2"/>
        <v>1078</v>
      </c>
      <c r="AE46" s="75">
        <v>493</v>
      </c>
      <c r="AF46" s="75">
        <v>464</v>
      </c>
      <c r="AG46" s="75">
        <v>493</v>
      </c>
      <c r="AH46" s="75">
        <v>246</v>
      </c>
      <c r="AI46" s="75">
        <v>301</v>
      </c>
      <c r="AJ46" s="75">
        <v>66</v>
      </c>
      <c r="AK46" s="75">
        <v>32</v>
      </c>
      <c r="AL46" s="75"/>
      <c r="AM46" s="75">
        <f t="shared" si="3"/>
        <v>2095</v>
      </c>
      <c r="AN46" s="75">
        <f t="shared" si="4"/>
        <v>3173</v>
      </c>
      <c r="AO46" s="75">
        <f t="shared" si="5"/>
        <v>3310</v>
      </c>
      <c r="AP46" s="75">
        <f t="shared" si="6"/>
        <v>1280</v>
      </c>
      <c r="AQ46" s="75">
        <f t="shared" si="7"/>
        <v>1229</v>
      </c>
      <c r="AR46" s="75">
        <f t="shared" si="8"/>
        <v>308</v>
      </c>
      <c r="AS46" s="75">
        <f t="shared" si="9"/>
        <v>645</v>
      </c>
      <c r="AT46" s="75">
        <f t="shared" si="10"/>
        <v>2509</v>
      </c>
      <c r="AU46" s="75">
        <f t="shared" si="11"/>
        <v>870</v>
      </c>
      <c r="AV46" s="75">
        <f t="shared" si="12"/>
        <v>953</v>
      </c>
      <c r="AW46" s="75">
        <f t="shared" si="13"/>
        <v>3011</v>
      </c>
      <c r="AX46" s="75">
        <f t="shared" si="14"/>
        <v>1859</v>
      </c>
      <c r="AY46" s="75">
        <f t="shared" si="15"/>
        <v>982</v>
      </c>
      <c r="AZ46" s="75">
        <f t="shared" si="16"/>
        <v>1602</v>
      </c>
      <c r="BA46" s="75" t="s">
        <v>156</v>
      </c>
      <c r="BB46" s="75">
        <f t="shared" si="17"/>
        <v>5973</v>
      </c>
      <c r="BC46" s="75">
        <f t="shared" si="18"/>
        <v>4360</v>
      </c>
      <c r="BD46" s="75">
        <v>536</v>
      </c>
      <c r="BE46" s="75">
        <f t="shared" si="19"/>
        <v>8.1343283582089558</v>
      </c>
      <c r="BF46" s="75">
        <v>869</v>
      </c>
      <c r="BG46" s="75">
        <f t="shared" si="20"/>
        <v>10333</v>
      </c>
      <c r="BH46" s="75"/>
      <c r="BI46" s="75"/>
      <c r="BJ46" s="75"/>
      <c r="BK46" s="75"/>
      <c r="BL46" s="75"/>
      <c r="BM46" s="75"/>
      <c r="BN46" s="75"/>
      <c r="BO46" s="75"/>
      <c r="BP46" s="75">
        <v>3387</v>
      </c>
    </row>
    <row r="47" spans="2:68" x14ac:dyDescent="0.35">
      <c r="B47" s="75" t="s">
        <v>346</v>
      </c>
      <c r="C47" s="75">
        <v>1271</v>
      </c>
      <c r="D47" s="75">
        <v>727</v>
      </c>
      <c r="E47" s="75">
        <v>2725</v>
      </c>
      <c r="F47" s="75">
        <v>531</v>
      </c>
      <c r="G47" s="75">
        <v>1099</v>
      </c>
      <c r="H47" s="75">
        <v>908</v>
      </c>
      <c r="I47" s="75">
        <v>697</v>
      </c>
      <c r="J47" s="75">
        <v>217</v>
      </c>
      <c r="K47" s="75">
        <f t="shared" si="0"/>
        <v>8175</v>
      </c>
      <c r="L47" s="75">
        <v>475</v>
      </c>
      <c r="M47" s="75">
        <v>148</v>
      </c>
      <c r="N47" s="75">
        <v>78</v>
      </c>
      <c r="O47" s="75">
        <v>5</v>
      </c>
      <c r="P47" s="75">
        <v>40</v>
      </c>
      <c r="Q47" s="75">
        <v>40</v>
      </c>
      <c r="R47" s="75">
        <v>192</v>
      </c>
      <c r="S47" s="75">
        <v>82</v>
      </c>
      <c r="T47" s="75">
        <v>978</v>
      </c>
      <c r="U47" s="75">
        <f t="shared" si="1"/>
        <v>9153</v>
      </c>
      <c r="V47" s="75">
        <v>264</v>
      </c>
      <c r="W47" s="75">
        <v>274</v>
      </c>
      <c r="X47" s="75">
        <v>317</v>
      </c>
      <c r="Y47" s="75">
        <v>88</v>
      </c>
      <c r="Z47" s="75">
        <v>130</v>
      </c>
      <c r="AA47" s="75">
        <v>12</v>
      </c>
      <c r="AB47" s="75">
        <v>11</v>
      </c>
      <c r="AC47" s="75"/>
      <c r="AD47" s="75">
        <f t="shared" si="2"/>
        <v>1096</v>
      </c>
      <c r="AE47" s="75">
        <v>169</v>
      </c>
      <c r="AF47" s="75">
        <v>296</v>
      </c>
      <c r="AG47" s="75">
        <v>217</v>
      </c>
      <c r="AH47" s="75">
        <v>3</v>
      </c>
      <c r="AI47" s="75">
        <v>5</v>
      </c>
      <c r="AJ47" s="75"/>
      <c r="AK47" s="75">
        <v>5</v>
      </c>
      <c r="AL47" s="75"/>
      <c r="AM47" s="75">
        <f t="shared" si="3"/>
        <v>695</v>
      </c>
      <c r="AN47" s="75">
        <f t="shared" si="4"/>
        <v>1791</v>
      </c>
      <c r="AO47" s="75">
        <f t="shared" si="5"/>
        <v>5254</v>
      </c>
      <c r="AP47" s="75">
        <f t="shared" si="6"/>
        <v>3235</v>
      </c>
      <c r="AQ47" s="75">
        <f t="shared" si="7"/>
        <v>277</v>
      </c>
      <c r="AR47" s="75">
        <f t="shared" si="8"/>
        <v>241</v>
      </c>
      <c r="AS47" s="75">
        <f t="shared" si="9"/>
        <v>13</v>
      </c>
      <c r="AT47" s="75">
        <f t="shared" si="10"/>
        <v>3512</v>
      </c>
      <c r="AU47" s="75">
        <f t="shared" si="11"/>
        <v>943</v>
      </c>
      <c r="AV47" s="75">
        <f t="shared" si="12"/>
        <v>254</v>
      </c>
      <c r="AW47" s="75">
        <f t="shared" si="13"/>
        <v>6687</v>
      </c>
      <c r="AX47" s="75">
        <f t="shared" si="14"/>
        <v>503</v>
      </c>
      <c r="AY47" s="75">
        <f t="shared" si="15"/>
        <v>832</v>
      </c>
      <c r="AZ47" s="75">
        <f t="shared" si="16"/>
        <v>526</v>
      </c>
      <c r="BA47" s="75">
        <v>10200</v>
      </c>
      <c r="BB47" s="75">
        <f t="shared" si="17"/>
        <v>9271</v>
      </c>
      <c r="BC47" s="75">
        <f t="shared" si="18"/>
        <v>1673</v>
      </c>
      <c r="BD47" s="75">
        <v>383</v>
      </c>
      <c r="BE47" s="75">
        <f t="shared" si="19"/>
        <v>4.3681462140992169</v>
      </c>
      <c r="BF47" s="75">
        <v>303</v>
      </c>
      <c r="BG47" s="75">
        <f t="shared" si="20"/>
        <v>10944</v>
      </c>
      <c r="BH47" s="75">
        <v>148961</v>
      </c>
      <c r="BI47" s="75">
        <v>101307</v>
      </c>
      <c r="BJ47" s="75">
        <v>148961</v>
      </c>
      <c r="BK47" s="75">
        <f t="shared" si="21"/>
        <v>399229</v>
      </c>
      <c r="BL47" s="75">
        <v>140</v>
      </c>
      <c r="BM47" s="75">
        <v>204547</v>
      </c>
      <c r="BN47" s="75">
        <v>80</v>
      </c>
      <c r="BO47" s="75">
        <v>116673</v>
      </c>
      <c r="BP47" s="75">
        <v>1892</v>
      </c>
    </row>
    <row r="48" spans="2:68" x14ac:dyDescent="0.35">
      <c r="B48" s="75" t="s">
        <v>347</v>
      </c>
      <c r="C48" s="75">
        <v>943</v>
      </c>
      <c r="D48" s="75">
        <v>661</v>
      </c>
      <c r="E48" s="75">
        <v>1503</v>
      </c>
      <c r="F48" s="75">
        <v>260</v>
      </c>
      <c r="G48" s="75">
        <v>292</v>
      </c>
      <c r="H48" s="75">
        <v>530</v>
      </c>
      <c r="I48" s="75">
        <v>278</v>
      </c>
      <c r="J48" s="75">
        <v>82</v>
      </c>
      <c r="K48" s="75">
        <f t="shared" si="0"/>
        <v>4549</v>
      </c>
      <c r="L48" s="75">
        <v>271</v>
      </c>
      <c r="M48" s="75">
        <v>130</v>
      </c>
      <c r="N48" s="75">
        <v>93</v>
      </c>
      <c r="O48" s="75">
        <v>5</v>
      </c>
      <c r="P48" s="75">
        <v>15</v>
      </c>
      <c r="Q48" s="75">
        <v>12</v>
      </c>
      <c r="R48" s="75">
        <v>67</v>
      </c>
      <c r="S48" s="75">
        <v>213</v>
      </c>
      <c r="T48" s="75">
        <v>593</v>
      </c>
      <c r="U48" s="75">
        <f t="shared" si="1"/>
        <v>5142</v>
      </c>
      <c r="V48" s="75">
        <v>61</v>
      </c>
      <c r="W48" s="75">
        <v>120</v>
      </c>
      <c r="X48" s="75">
        <v>318</v>
      </c>
      <c r="Y48" s="75">
        <v>246</v>
      </c>
      <c r="Z48" s="75">
        <v>67</v>
      </c>
      <c r="AA48" s="75">
        <v>3</v>
      </c>
      <c r="AB48" s="75">
        <v>18</v>
      </c>
      <c r="AC48" s="75"/>
      <c r="AD48" s="75">
        <f t="shared" si="2"/>
        <v>833</v>
      </c>
      <c r="AE48" s="75">
        <v>174</v>
      </c>
      <c r="AF48" s="75">
        <v>161</v>
      </c>
      <c r="AG48" s="75">
        <v>298</v>
      </c>
      <c r="AH48" s="75">
        <v>235</v>
      </c>
      <c r="AI48" s="75">
        <v>221</v>
      </c>
      <c r="AJ48" s="75">
        <v>20</v>
      </c>
      <c r="AK48" s="75">
        <v>1</v>
      </c>
      <c r="AL48" s="75"/>
      <c r="AM48" s="75">
        <f t="shared" si="3"/>
        <v>1110</v>
      </c>
      <c r="AN48" s="75">
        <f t="shared" si="4"/>
        <v>1943</v>
      </c>
      <c r="AO48" s="75">
        <f t="shared" si="5"/>
        <v>3367</v>
      </c>
      <c r="AP48" s="75">
        <f t="shared" si="6"/>
        <v>1360</v>
      </c>
      <c r="AQ48" s="75">
        <f t="shared" si="7"/>
        <v>99</v>
      </c>
      <c r="AR48" s="75">
        <f t="shared" si="8"/>
        <v>334</v>
      </c>
      <c r="AS48" s="75">
        <f t="shared" si="9"/>
        <v>477</v>
      </c>
      <c r="AT48" s="75">
        <f t="shared" si="10"/>
        <v>1459</v>
      </c>
      <c r="AU48" s="75">
        <f t="shared" si="11"/>
        <v>745</v>
      </c>
      <c r="AV48" s="75">
        <f t="shared" si="12"/>
        <v>811</v>
      </c>
      <c r="AW48" s="75">
        <f t="shared" si="13"/>
        <v>3524</v>
      </c>
      <c r="AX48" s="75">
        <f t="shared" si="14"/>
        <v>322</v>
      </c>
      <c r="AY48" s="75">
        <f t="shared" si="15"/>
        <v>772</v>
      </c>
      <c r="AZ48" s="75">
        <f t="shared" si="16"/>
        <v>936</v>
      </c>
      <c r="BA48" s="75">
        <v>3220</v>
      </c>
      <c r="BB48" s="75">
        <f t="shared" si="17"/>
        <v>5382</v>
      </c>
      <c r="BC48" s="75">
        <f t="shared" si="18"/>
        <v>1703</v>
      </c>
      <c r="BD48" s="75">
        <v>148</v>
      </c>
      <c r="BE48" s="75">
        <f t="shared" si="19"/>
        <v>11.506756756756756</v>
      </c>
      <c r="BF48" s="75">
        <v>238</v>
      </c>
      <c r="BG48" s="75">
        <f t="shared" si="20"/>
        <v>7085</v>
      </c>
      <c r="BH48" s="75">
        <v>75284</v>
      </c>
      <c r="BI48" s="75">
        <v>59562</v>
      </c>
      <c r="BJ48" s="75">
        <v>75284</v>
      </c>
      <c r="BK48" s="75">
        <f t="shared" si="21"/>
        <v>210130</v>
      </c>
      <c r="BL48" s="75">
        <v>94</v>
      </c>
      <c r="BM48" s="75">
        <v>137510</v>
      </c>
      <c r="BN48" s="75">
        <v>54</v>
      </c>
      <c r="BO48" s="75">
        <v>78435</v>
      </c>
      <c r="BP48" s="75">
        <v>0</v>
      </c>
    </row>
    <row r="49" spans="2:68" x14ac:dyDescent="0.35">
      <c r="B49" s="75" t="s">
        <v>348</v>
      </c>
      <c r="C49" s="75">
        <v>7390</v>
      </c>
      <c r="D49" s="75">
        <v>3189</v>
      </c>
      <c r="E49" s="75">
        <v>11037</v>
      </c>
      <c r="F49" s="75">
        <v>1604</v>
      </c>
      <c r="G49" s="75">
        <v>2680</v>
      </c>
      <c r="H49" s="75">
        <v>6853</v>
      </c>
      <c r="I49" s="75">
        <v>1744</v>
      </c>
      <c r="J49" s="75">
        <v>442</v>
      </c>
      <c r="K49" s="75">
        <f t="shared" si="0"/>
        <v>34939</v>
      </c>
      <c r="L49" s="75">
        <v>2683</v>
      </c>
      <c r="M49" s="75">
        <v>1125</v>
      </c>
      <c r="N49" s="75">
        <v>1313</v>
      </c>
      <c r="O49" s="75">
        <v>565</v>
      </c>
      <c r="P49" s="75">
        <v>549</v>
      </c>
      <c r="Q49" s="75">
        <v>351</v>
      </c>
      <c r="R49" s="75">
        <v>632</v>
      </c>
      <c r="S49" s="75">
        <v>3946</v>
      </c>
      <c r="T49" s="75">
        <v>7218</v>
      </c>
      <c r="U49" s="75">
        <f t="shared" si="1"/>
        <v>42157</v>
      </c>
      <c r="V49" s="75">
        <v>2753</v>
      </c>
      <c r="W49" s="75">
        <v>1127</v>
      </c>
      <c r="X49" s="75">
        <v>2424</v>
      </c>
      <c r="Y49" s="75">
        <v>1397</v>
      </c>
      <c r="Z49" s="75">
        <v>1078</v>
      </c>
      <c r="AA49" s="75">
        <v>688</v>
      </c>
      <c r="AB49" s="75">
        <v>374</v>
      </c>
      <c r="AC49" s="75">
        <v>4</v>
      </c>
      <c r="AD49" s="75">
        <f t="shared" si="2"/>
        <v>9845</v>
      </c>
      <c r="AE49" s="75">
        <v>3333</v>
      </c>
      <c r="AF49" s="75">
        <v>2136</v>
      </c>
      <c r="AG49" s="75">
        <v>4318</v>
      </c>
      <c r="AH49" s="75">
        <v>2532</v>
      </c>
      <c r="AI49" s="75">
        <v>1468</v>
      </c>
      <c r="AJ49" s="75">
        <v>373</v>
      </c>
      <c r="AK49" s="75">
        <v>782</v>
      </c>
      <c r="AL49" s="75">
        <v>1463</v>
      </c>
      <c r="AM49" s="75">
        <f t="shared" si="3"/>
        <v>16405</v>
      </c>
      <c r="AN49" s="75">
        <f t="shared" si="4"/>
        <v>26250</v>
      </c>
      <c r="AO49" s="75">
        <f t="shared" si="5"/>
        <v>23220</v>
      </c>
      <c r="AP49" s="75">
        <f t="shared" si="6"/>
        <v>12881</v>
      </c>
      <c r="AQ49" s="75">
        <f t="shared" si="7"/>
        <v>2097</v>
      </c>
      <c r="AR49" s="75">
        <f t="shared" si="8"/>
        <v>3537</v>
      </c>
      <c r="AS49" s="75">
        <f t="shared" si="9"/>
        <v>5155</v>
      </c>
      <c r="AT49" s="75">
        <f t="shared" si="10"/>
        <v>14978</v>
      </c>
      <c r="AU49" s="75">
        <f t="shared" si="11"/>
        <v>7701</v>
      </c>
      <c r="AV49" s="75">
        <f t="shared" si="12"/>
        <v>8692</v>
      </c>
      <c r="AW49" s="75">
        <f t="shared" si="13"/>
        <v>27107</v>
      </c>
      <c r="AX49" s="75">
        <f t="shared" si="14"/>
        <v>4535</v>
      </c>
      <c r="AY49" s="75">
        <f t="shared" si="15"/>
        <v>7088</v>
      </c>
      <c r="AZ49" s="75">
        <f t="shared" si="16"/>
        <v>11609</v>
      </c>
      <c r="BA49" s="75">
        <v>20268</v>
      </c>
      <c r="BB49" s="75">
        <f t="shared" si="17"/>
        <v>44784</v>
      </c>
      <c r="BC49" s="75">
        <f t="shared" si="18"/>
        <v>23623</v>
      </c>
      <c r="BD49" s="75">
        <v>4486</v>
      </c>
      <c r="BE49" s="75">
        <f t="shared" si="19"/>
        <v>5.2659384752563527</v>
      </c>
      <c r="BF49" s="75">
        <v>1835</v>
      </c>
      <c r="BG49" s="75">
        <f t="shared" si="20"/>
        <v>68407</v>
      </c>
      <c r="BH49" s="75">
        <v>1211941</v>
      </c>
      <c r="BI49" s="75">
        <v>628901</v>
      </c>
      <c r="BJ49" s="75">
        <v>1211941</v>
      </c>
      <c r="BK49" s="75">
        <f t="shared" si="21"/>
        <v>3052783</v>
      </c>
      <c r="BL49" s="75">
        <v>759</v>
      </c>
      <c r="BM49" s="75">
        <v>1108677</v>
      </c>
      <c r="BN49" s="75">
        <v>433</v>
      </c>
      <c r="BO49" s="75">
        <v>632386</v>
      </c>
      <c r="BP49" s="75">
        <v>24963</v>
      </c>
    </row>
    <row r="50" spans="2:68" x14ac:dyDescent="0.35">
      <c r="B50" s="75" t="s">
        <v>349</v>
      </c>
      <c r="C50" s="75">
        <v>517</v>
      </c>
      <c r="D50" s="75">
        <v>432</v>
      </c>
      <c r="E50" s="75">
        <v>681</v>
      </c>
      <c r="F50" s="75">
        <v>179</v>
      </c>
      <c r="G50" s="75">
        <v>585</v>
      </c>
      <c r="H50" s="75">
        <v>1019</v>
      </c>
      <c r="I50" s="75">
        <v>310</v>
      </c>
      <c r="J50" s="75">
        <v>30</v>
      </c>
      <c r="K50" s="75">
        <f t="shared" si="0"/>
        <v>3753</v>
      </c>
      <c r="L50" s="75">
        <v>463</v>
      </c>
      <c r="M50" s="75">
        <v>333</v>
      </c>
      <c r="N50" s="75">
        <v>345</v>
      </c>
      <c r="O50" s="75">
        <v>174</v>
      </c>
      <c r="P50" s="75">
        <v>636</v>
      </c>
      <c r="Q50" s="75">
        <v>483</v>
      </c>
      <c r="R50" s="75">
        <v>436</v>
      </c>
      <c r="S50" s="75">
        <v>188</v>
      </c>
      <c r="T50" s="75">
        <v>2870</v>
      </c>
      <c r="U50" s="75">
        <f t="shared" si="1"/>
        <v>6623</v>
      </c>
      <c r="V50" s="75">
        <v>117</v>
      </c>
      <c r="W50" s="75">
        <v>36</v>
      </c>
      <c r="X50" s="75">
        <v>138</v>
      </c>
      <c r="Y50" s="75">
        <v>392</v>
      </c>
      <c r="Z50" s="75">
        <v>192</v>
      </c>
      <c r="AA50" s="75">
        <v>81</v>
      </c>
      <c r="AB50" s="75">
        <v>27</v>
      </c>
      <c r="AC50" s="75"/>
      <c r="AD50" s="75">
        <f t="shared" si="2"/>
        <v>983</v>
      </c>
      <c r="AE50" s="75">
        <v>335</v>
      </c>
      <c r="AF50" s="75">
        <v>213</v>
      </c>
      <c r="AG50" s="75">
        <v>783</v>
      </c>
      <c r="AH50" s="75">
        <v>410</v>
      </c>
      <c r="AI50" s="75">
        <v>191</v>
      </c>
      <c r="AJ50" s="75">
        <v>237</v>
      </c>
      <c r="AK50" s="75">
        <v>10</v>
      </c>
      <c r="AL50" s="75">
        <v>3</v>
      </c>
      <c r="AM50" s="75">
        <f t="shared" si="3"/>
        <v>2182</v>
      </c>
      <c r="AN50" s="75">
        <f t="shared" si="4"/>
        <v>3165</v>
      </c>
      <c r="AO50" s="75">
        <f t="shared" si="5"/>
        <v>1809</v>
      </c>
      <c r="AP50" s="75">
        <f t="shared" si="6"/>
        <v>2093</v>
      </c>
      <c r="AQ50" s="75">
        <f t="shared" si="7"/>
        <v>1729</v>
      </c>
      <c r="AR50" s="75">
        <f t="shared" si="8"/>
        <v>692</v>
      </c>
      <c r="AS50" s="75">
        <f t="shared" si="9"/>
        <v>848</v>
      </c>
      <c r="AT50" s="75">
        <f t="shared" si="10"/>
        <v>3822</v>
      </c>
      <c r="AU50" s="75">
        <f t="shared" si="11"/>
        <v>683</v>
      </c>
      <c r="AV50" s="75">
        <f t="shared" si="12"/>
        <v>1540</v>
      </c>
      <c r="AW50" s="75">
        <f t="shared" si="13"/>
        <v>3206</v>
      </c>
      <c r="AX50" s="75">
        <f t="shared" si="14"/>
        <v>2407</v>
      </c>
      <c r="AY50" s="75">
        <f t="shared" si="15"/>
        <v>866</v>
      </c>
      <c r="AZ50" s="75">
        <f t="shared" si="16"/>
        <v>1844</v>
      </c>
      <c r="BA50" s="75">
        <v>2393</v>
      </c>
      <c r="BB50" s="75">
        <f t="shared" si="17"/>
        <v>4736</v>
      </c>
      <c r="BC50" s="75">
        <f t="shared" si="18"/>
        <v>5052</v>
      </c>
      <c r="BD50" s="75">
        <v>689</v>
      </c>
      <c r="BE50" s="75">
        <f t="shared" si="19"/>
        <v>7.332365747460087</v>
      </c>
      <c r="BF50" s="75">
        <v>262</v>
      </c>
      <c r="BG50" s="75">
        <f t="shared" si="20"/>
        <v>9788</v>
      </c>
      <c r="BH50" s="75">
        <v>147740</v>
      </c>
      <c r="BI50" s="75">
        <v>107365</v>
      </c>
      <c r="BJ50" s="75">
        <v>147740</v>
      </c>
      <c r="BK50" s="75">
        <f t="shared" si="21"/>
        <v>402845</v>
      </c>
      <c r="BL50" s="75">
        <v>85</v>
      </c>
      <c r="BM50" s="75">
        <v>123759</v>
      </c>
      <c r="BN50" s="75">
        <v>48</v>
      </c>
      <c r="BO50" s="75">
        <v>70592</v>
      </c>
      <c r="BP50" s="75">
        <v>45131</v>
      </c>
    </row>
    <row r="51" spans="2:68" ht="15" customHeight="1" x14ac:dyDescent="0.35"/>
    <row r="52" spans="2:68" ht="18.5" x14ac:dyDescent="0.45">
      <c r="B52" s="207" t="s">
        <v>350</v>
      </c>
      <c r="C52" s="208"/>
      <c r="D52" s="208"/>
      <c r="E52" s="208"/>
      <c r="F52" s="208"/>
      <c r="G52" s="209" t="s">
        <v>351</v>
      </c>
      <c r="H52" s="208"/>
      <c r="I52" s="208"/>
    </row>
    <row r="53" spans="2:68" ht="18.5" x14ac:dyDescent="0.45">
      <c r="B53" s="210" t="s">
        <v>352</v>
      </c>
      <c r="C53" s="208"/>
      <c r="D53" s="208"/>
      <c r="E53" s="208"/>
      <c r="F53" s="208"/>
      <c r="G53" s="208" t="s">
        <v>374</v>
      </c>
      <c r="H53" s="208"/>
      <c r="I53" s="208"/>
    </row>
    <row r="54" spans="2:68" ht="18.5" x14ac:dyDescent="0.45">
      <c r="B54" s="210" t="s">
        <v>353</v>
      </c>
      <c r="C54" s="208"/>
      <c r="D54" s="208"/>
      <c r="E54" s="208"/>
      <c r="F54" s="208"/>
      <c r="G54" s="208" t="s">
        <v>375</v>
      </c>
      <c r="H54" s="208"/>
      <c r="I54" s="208"/>
    </row>
    <row r="55" spans="2:68" ht="18.5" x14ac:dyDescent="0.45">
      <c r="B55" s="210" t="s">
        <v>377</v>
      </c>
      <c r="C55" s="208"/>
      <c r="D55" s="208"/>
      <c r="E55" s="208"/>
      <c r="F55" s="208"/>
      <c r="G55" s="208" t="s">
        <v>376</v>
      </c>
      <c r="H55" s="208"/>
      <c r="I55" s="208"/>
    </row>
    <row r="56" spans="2:68" ht="18.5" x14ac:dyDescent="0.45">
      <c r="B56" s="210" t="s">
        <v>378</v>
      </c>
      <c r="C56" s="208"/>
      <c r="D56" s="208"/>
      <c r="E56" s="208"/>
      <c r="F56" s="208"/>
      <c r="G56" s="208" t="s">
        <v>372</v>
      </c>
      <c r="H56" s="208"/>
      <c r="I56" s="208"/>
    </row>
    <row r="57" spans="2:68" ht="18.5" x14ac:dyDescent="0.45">
      <c r="B57" s="210" t="s">
        <v>354</v>
      </c>
      <c r="C57" s="208"/>
      <c r="D57" s="208"/>
      <c r="E57" s="208"/>
      <c r="F57" s="208"/>
      <c r="G57" s="208" t="s">
        <v>373</v>
      </c>
      <c r="H57" s="208"/>
      <c r="I57" s="208"/>
    </row>
  </sheetData>
  <sheetProtection algorithmName="SHA-512" hashValue="ELQTZJsvTeH/CGh2lzS0qKEbEdUaglPTg2UhuHSy6Bc9IXGQOxZpz0KOIc9ht3NguEr12BMpXChRm8mam4FlAQ==" saltValue="3nRsRYpcPP4X5pFWkXXLbg==" spinCount="100000" sheet="1" objects="1" scenarios="1"/>
  <phoneticPr fontId="12"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CC02-C6F3-4CCF-9533-4B932E91A59D}">
  <dimension ref="A2:BY57"/>
  <sheetViews>
    <sheetView showGridLines="0" zoomScale="90" zoomScaleNormal="90" workbookViewId="0">
      <selection activeCell="B55" sqref="B55:G57"/>
    </sheetView>
  </sheetViews>
  <sheetFormatPr defaultRowHeight="14.5" x14ac:dyDescent="0.35"/>
  <cols>
    <col min="1" max="1" width="3.7265625" customWidth="1"/>
    <col min="2" max="2" width="11.453125" customWidth="1"/>
    <col min="3" max="75" width="5.7265625" customWidth="1"/>
    <col min="76" max="77" width="7.7265625" customWidth="1"/>
  </cols>
  <sheetData>
    <row r="2" spans="1:77" ht="15" thickBot="1" x14ac:dyDescent="0.4">
      <c r="B2" s="7"/>
      <c r="C2" s="7" t="s">
        <v>266</v>
      </c>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t="s">
        <v>355</v>
      </c>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row>
    <row r="3" spans="1:77" ht="15" thickTop="1" x14ac:dyDescent="0.35">
      <c r="B3" s="245"/>
      <c r="C3" s="245" t="s">
        <v>356</v>
      </c>
      <c r="D3" s="245"/>
      <c r="E3" s="245"/>
      <c r="F3" s="245"/>
      <c r="G3" s="245"/>
      <c r="H3" s="245"/>
      <c r="I3" s="245"/>
      <c r="J3" s="245"/>
      <c r="K3" s="245"/>
      <c r="L3" s="245" t="s">
        <v>134</v>
      </c>
      <c r="M3" s="245"/>
      <c r="N3" s="245"/>
      <c r="O3" s="245"/>
      <c r="P3" s="245"/>
      <c r="Q3" s="245"/>
      <c r="R3" s="245"/>
      <c r="S3" s="245"/>
      <c r="T3" s="245"/>
      <c r="U3" s="245" t="s">
        <v>135</v>
      </c>
      <c r="V3" s="245"/>
      <c r="W3" s="245"/>
      <c r="X3" s="245"/>
      <c r="Y3" s="245"/>
      <c r="Z3" s="245"/>
      <c r="AA3" s="245"/>
      <c r="AB3" s="245"/>
      <c r="AC3" s="245"/>
      <c r="AD3" s="245" t="s">
        <v>136</v>
      </c>
      <c r="AE3" s="245"/>
      <c r="AF3" s="245"/>
      <c r="AG3" s="245"/>
      <c r="AH3" s="245"/>
      <c r="AI3" s="245"/>
      <c r="AJ3" s="245"/>
      <c r="AK3" s="245"/>
      <c r="AL3" s="245"/>
      <c r="AM3" s="245"/>
      <c r="AN3" s="245" t="s">
        <v>137</v>
      </c>
      <c r="AO3" s="245"/>
      <c r="AP3" s="245"/>
      <c r="AQ3" s="245"/>
      <c r="AR3" s="245"/>
      <c r="AS3" s="245"/>
      <c r="AT3" s="245"/>
      <c r="AU3" s="245"/>
      <c r="AV3" s="245"/>
      <c r="AW3" s="245" t="s">
        <v>134</v>
      </c>
      <c r="AX3" s="245"/>
      <c r="AY3" s="245"/>
      <c r="AZ3" s="245"/>
      <c r="BA3" s="245"/>
      <c r="BB3" s="245"/>
      <c r="BC3" s="245"/>
      <c r="BD3" s="245"/>
      <c r="BE3" s="245"/>
      <c r="BF3" s="245" t="s">
        <v>135</v>
      </c>
      <c r="BG3" s="245"/>
      <c r="BH3" s="245"/>
      <c r="BI3" s="245"/>
      <c r="BJ3" s="245"/>
      <c r="BK3" s="245"/>
      <c r="BL3" s="245"/>
      <c r="BM3" s="245"/>
      <c r="BN3" s="245"/>
      <c r="BO3" s="245" t="s">
        <v>136</v>
      </c>
      <c r="BP3" s="245"/>
      <c r="BQ3" s="245"/>
      <c r="BR3" s="245"/>
      <c r="BS3" s="245"/>
      <c r="BT3" s="245"/>
      <c r="BU3" s="245"/>
      <c r="BV3" s="245"/>
      <c r="BW3" s="245"/>
      <c r="BX3" s="245"/>
      <c r="BY3" s="245"/>
    </row>
    <row r="4" spans="1:77" ht="86.5" thickBot="1" x14ac:dyDescent="0.4">
      <c r="A4" s="258"/>
      <c r="B4" s="257" t="s">
        <v>357</v>
      </c>
      <c r="C4" s="255" t="s">
        <v>271</v>
      </c>
      <c r="D4" s="46" t="s">
        <v>106</v>
      </c>
      <c r="E4" s="46" t="s">
        <v>107</v>
      </c>
      <c r="F4" s="46" t="s">
        <v>108</v>
      </c>
      <c r="G4" s="46" t="s">
        <v>110</v>
      </c>
      <c r="H4" s="46" t="s">
        <v>111</v>
      </c>
      <c r="I4" s="46" t="s">
        <v>112</v>
      </c>
      <c r="J4" s="46" t="s">
        <v>113</v>
      </c>
      <c r="K4" s="59" t="s">
        <v>358</v>
      </c>
      <c r="L4" s="46" t="s">
        <v>271</v>
      </c>
      <c r="M4" s="46" t="s">
        <v>106</v>
      </c>
      <c r="N4" s="46" t="s">
        <v>107</v>
      </c>
      <c r="O4" s="46" t="s">
        <v>108</v>
      </c>
      <c r="P4" s="46" t="s">
        <v>110</v>
      </c>
      <c r="Q4" s="46" t="s">
        <v>111</v>
      </c>
      <c r="R4" s="46" t="s">
        <v>112</v>
      </c>
      <c r="S4" s="46" t="s">
        <v>113</v>
      </c>
      <c r="T4" s="59" t="s">
        <v>359</v>
      </c>
      <c r="U4" s="46" t="s">
        <v>271</v>
      </c>
      <c r="V4" s="46" t="s">
        <v>106</v>
      </c>
      <c r="W4" s="46" t="s">
        <v>107</v>
      </c>
      <c r="X4" s="46" t="s">
        <v>108</v>
      </c>
      <c r="Y4" s="46" t="s">
        <v>110</v>
      </c>
      <c r="Z4" s="46" t="s">
        <v>111</v>
      </c>
      <c r="AA4" s="46" t="s">
        <v>112</v>
      </c>
      <c r="AB4" s="46" t="s">
        <v>113</v>
      </c>
      <c r="AC4" s="59" t="s">
        <v>360</v>
      </c>
      <c r="AD4" s="46" t="s">
        <v>271</v>
      </c>
      <c r="AE4" s="46" t="s">
        <v>106</v>
      </c>
      <c r="AF4" s="46" t="s">
        <v>107</v>
      </c>
      <c r="AG4" s="46" t="s">
        <v>108</v>
      </c>
      <c r="AH4" s="46" t="s">
        <v>110</v>
      </c>
      <c r="AI4" s="46" t="s">
        <v>111</v>
      </c>
      <c r="AJ4" s="46" t="s">
        <v>112</v>
      </c>
      <c r="AK4" s="46" t="s">
        <v>113</v>
      </c>
      <c r="AL4" s="59" t="s">
        <v>361</v>
      </c>
      <c r="AM4" s="217" t="s">
        <v>362</v>
      </c>
      <c r="AN4" s="46" t="s">
        <v>271</v>
      </c>
      <c r="AO4" s="46" t="s">
        <v>106</v>
      </c>
      <c r="AP4" s="46" t="s">
        <v>107</v>
      </c>
      <c r="AQ4" s="46" t="s">
        <v>108</v>
      </c>
      <c r="AR4" s="46" t="s">
        <v>110</v>
      </c>
      <c r="AS4" s="46" t="s">
        <v>111</v>
      </c>
      <c r="AT4" s="46" t="s">
        <v>112</v>
      </c>
      <c r="AU4" s="46" t="s">
        <v>113</v>
      </c>
      <c r="AV4" s="59" t="s">
        <v>363</v>
      </c>
      <c r="AW4" s="46" t="s">
        <v>271</v>
      </c>
      <c r="AX4" s="46" t="s">
        <v>106</v>
      </c>
      <c r="AY4" s="46" t="s">
        <v>107</v>
      </c>
      <c r="AZ4" s="46" t="s">
        <v>108</v>
      </c>
      <c r="BA4" s="46" t="s">
        <v>110</v>
      </c>
      <c r="BB4" s="46" t="s">
        <v>111</v>
      </c>
      <c r="BC4" s="46" t="s">
        <v>112</v>
      </c>
      <c r="BD4" s="46" t="s">
        <v>113</v>
      </c>
      <c r="BE4" s="59" t="s">
        <v>359</v>
      </c>
      <c r="BF4" s="46" t="s">
        <v>271</v>
      </c>
      <c r="BG4" s="46" t="s">
        <v>106</v>
      </c>
      <c r="BH4" s="46" t="s">
        <v>107</v>
      </c>
      <c r="BI4" s="46" t="s">
        <v>108</v>
      </c>
      <c r="BJ4" s="46" t="s">
        <v>110</v>
      </c>
      <c r="BK4" s="46" t="s">
        <v>111</v>
      </c>
      <c r="BL4" s="46" t="s">
        <v>112</v>
      </c>
      <c r="BM4" s="46" t="s">
        <v>113</v>
      </c>
      <c r="BN4" s="59" t="s">
        <v>360</v>
      </c>
      <c r="BO4" s="46" t="s">
        <v>271</v>
      </c>
      <c r="BP4" s="46" t="s">
        <v>106</v>
      </c>
      <c r="BQ4" s="46" t="s">
        <v>107</v>
      </c>
      <c r="BR4" s="46" t="s">
        <v>108</v>
      </c>
      <c r="BS4" s="46" t="s">
        <v>110</v>
      </c>
      <c r="BT4" s="46" t="s">
        <v>111</v>
      </c>
      <c r="BU4" s="46" t="s">
        <v>112</v>
      </c>
      <c r="BV4" s="46" t="s">
        <v>113</v>
      </c>
      <c r="BW4" s="59" t="s">
        <v>361</v>
      </c>
      <c r="BX4" s="217" t="s">
        <v>364</v>
      </c>
      <c r="BY4" s="218" t="s">
        <v>365</v>
      </c>
    </row>
    <row r="5" spans="1:77" x14ac:dyDescent="0.35">
      <c r="B5" s="256"/>
      <c r="C5" s="219"/>
      <c r="D5" s="219"/>
      <c r="E5" s="219"/>
      <c r="F5" s="219"/>
      <c r="G5" s="219"/>
      <c r="H5" s="219"/>
      <c r="I5" s="219"/>
      <c r="J5" s="219"/>
      <c r="K5" s="220"/>
      <c r="L5" s="219"/>
      <c r="M5" s="219"/>
      <c r="N5" s="219"/>
      <c r="O5" s="219"/>
      <c r="P5" s="219"/>
      <c r="Q5" s="219"/>
      <c r="R5" s="219"/>
      <c r="S5" s="219"/>
      <c r="T5" s="220"/>
      <c r="U5" s="219"/>
      <c r="V5" s="219"/>
      <c r="W5" s="219"/>
      <c r="X5" s="219"/>
      <c r="Y5" s="219"/>
      <c r="Z5" s="219"/>
      <c r="AA5" s="219"/>
      <c r="AB5" s="219"/>
      <c r="AC5" s="220"/>
      <c r="AD5" s="219"/>
      <c r="AE5" s="219"/>
      <c r="AF5" s="219"/>
      <c r="AG5" s="219"/>
      <c r="AH5" s="219"/>
      <c r="AI5" s="219"/>
      <c r="AJ5" s="219"/>
      <c r="AK5" s="219"/>
      <c r="AL5" s="220"/>
      <c r="AM5" s="221"/>
      <c r="AN5" s="219"/>
      <c r="AO5" s="219"/>
      <c r="AP5" s="219"/>
      <c r="AQ5" s="219"/>
      <c r="AR5" s="219"/>
      <c r="AS5" s="219"/>
      <c r="AT5" s="219"/>
      <c r="AU5" s="219"/>
      <c r="AV5" s="220"/>
      <c r="AW5" s="219"/>
      <c r="AX5" s="219"/>
      <c r="AY5" s="219"/>
      <c r="AZ5" s="219"/>
      <c r="BA5" s="219"/>
      <c r="BB5" s="219"/>
      <c r="BC5" s="219"/>
      <c r="BD5" s="219"/>
      <c r="BE5" s="220"/>
      <c r="BF5" s="219"/>
      <c r="BG5" s="219"/>
      <c r="BH5" s="219"/>
      <c r="BI5" s="219"/>
      <c r="BJ5" s="219"/>
      <c r="BK5" s="219"/>
      <c r="BL5" s="219"/>
      <c r="BM5" s="219"/>
      <c r="BN5" s="220"/>
      <c r="BO5" s="219"/>
      <c r="BP5" s="219"/>
      <c r="BQ5" s="219"/>
      <c r="BR5" s="219"/>
      <c r="BS5" s="219"/>
      <c r="BT5" s="219"/>
      <c r="BU5" s="219"/>
      <c r="BV5" s="219"/>
      <c r="BW5" s="220"/>
      <c r="BX5" s="221"/>
      <c r="BY5" s="222"/>
    </row>
    <row r="6" spans="1:77" x14ac:dyDescent="0.35">
      <c r="B6" s="254" t="s">
        <v>306</v>
      </c>
      <c r="C6" s="254">
        <v>45</v>
      </c>
      <c r="D6" s="254"/>
      <c r="E6" s="254"/>
      <c r="F6" s="254"/>
      <c r="G6" s="254"/>
      <c r="H6" s="254"/>
      <c r="I6" s="254"/>
      <c r="J6" s="254">
        <v>146</v>
      </c>
      <c r="K6" s="254">
        <v>191</v>
      </c>
      <c r="L6" s="254">
        <v>1</v>
      </c>
      <c r="M6" s="254">
        <v>2</v>
      </c>
      <c r="N6" s="254">
        <v>4</v>
      </c>
      <c r="O6" s="254">
        <v>8</v>
      </c>
      <c r="P6" s="254">
        <v>3</v>
      </c>
      <c r="Q6" s="254">
        <v>49</v>
      </c>
      <c r="R6" s="254">
        <v>101</v>
      </c>
      <c r="S6" s="254">
        <v>7</v>
      </c>
      <c r="T6" s="254">
        <v>175</v>
      </c>
      <c r="U6" s="254">
        <v>91</v>
      </c>
      <c r="V6" s="254">
        <v>71</v>
      </c>
      <c r="W6" s="254">
        <v>1182</v>
      </c>
      <c r="X6" s="254">
        <v>382</v>
      </c>
      <c r="Y6" s="254">
        <v>528</v>
      </c>
      <c r="Z6" s="254">
        <v>736</v>
      </c>
      <c r="AA6" s="254">
        <v>577</v>
      </c>
      <c r="AB6" s="254">
        <v>50</v>
      </c>
      <c r="AC6" s="254">
        <v>3617</v>
      </c>
      <c r="AD6" s="254">
        <v>3880</v>
      </c>
      <c r="AE6" s="254">
        <v>1046</v>
      </c>
      <c r="AF6" s="254">
        <v>1479</v>
      </c>
      <c r="AG6" s="254">
        <v>22</v>
      </c>
      <c r="AH6" s="254">
        <v>2</v>
      </c>
      <c r="AI6" s="254">
        <v>2</v>
      </c>
      <c r="AJ6" s="254">
        <v>1</v>
      </c>
      <c r="AK6" s="254">
        <v>134</v>
      </c>
      <c r="AL6" s="254">
        <v>6566</v>
      </c>
      <c r="AM6" s="254">
        <v>10549</v>
      </c>
      <c r="AN6" s="254"/>
      <c r="AO6" s="254"/>
      <c r="AP6" s="254"/>
      <c r="AQ6" s="254"/>
      <c r="AR6" s="254"/>
      <c r="AS6" s="254"/>
      <c r="AT6" s="254"/>
      <c r="AU6" s="254"/>
      <c r="AV6" s="254"/>
      <c r="AW6" s="254">
        <v>0</v>
      </c>
      <c r="AX6" s="254"/>
      <c r="AY6" s="254"/>
      <c r="AZ6" s="254"/>
      <c r="BA6" s="254"/>
      <c r="BB6" s="254"/>
      <c r="BC6" s="254"/>
      <c r="BD6" s="254"/>
      <c r="BE6" s="254"/>
      <c r="BF6" s="254">
        <v>433</v>
      </c>
      <c r="BG6" s="254">
        <v>131</v>
      </c>
      <c r="BH6" s="254">
        <v>471</v>
      </c>
      <c r="BI6" s="254">
        <v>159</v>
      </c>
      <c r="BJ6" s="254">
        <v>356</v>
      </c>
      <c r="BK6" s="254">
        <v>137</v>
      </c>
      <c r="BL6" s="254">
        <v>5</v>
      </c>
      <c r="BM6" s="254"/>
      <c r="BN6" s="254">
        <v>1692</v>
      </c>
      <c r="BO6" s="254">
        <v>501</v>
      </c>
      <c r="BP6" s="254">
        <v>343</v>
      </c>
      <c r="BQ6" s="254">
        <v>620</v>
      </c>
      <c r="BR6" s="254">
        <v>9</v>
      </c>
      <c r="BS6" s="254"/>
      <c r="BT6" s="254"/>
      <c r="BU6" s="254"/>
      <c r="BV6" s="254"/>
      <c r="BW6" s="254">
        <v>1473</v>
      </c>
      <c r="BX6" s="254">
        <v>3165</v>
      </c>
      <c r="BY6" s="254">
        <v>13714</v>
      </c>
    </row>
    <row r="7" spans="1:77" x14ac:dyDescent="0.35">
      <c r="B7" s="254" t="s">
        <v>307</v>
      </c>
      <c r="C7" s="254">
        <v>104</v>
      </c>
      <c r="D7" s="254"/>
      <c r="E7" s="254"/>
      <c r="F7" s="254"/>
      <c r="G7" s="254"/>
      <c r="H7" s="254"/>
      <c r="I7" s="254"/>
      <c r="J7" s="254">
        <v>1138</v>
      </c>
      <c r="K7" s="254">
        <v>1242</v>
      </c>
      <c r="L7" s="254">
        <v>120</v>
      </c>
      <c r="M7" s="254">
        <v>76</v>
      </c>
      <c r="N7" s="254">
        <v>251</v>
      </c>
      <c r="O7" s="254">
        <v>264</v>
      </c>
      <c r="P7" s="254">
        <v>276</v>
      </c>
      <c r="Q7" s="254">
        <v>2059</v>
      </c>
      <c r="R7" s="254">
        <v>1378</v>
      </c>
      <c r="S7" s="254">
        <v>154</v>
      </c>
      <c r="T7" s="254">
        <v>4578</v>
      </c>
      <c r="U7" s="254">
        <v>387</v>
      </c>
      <c r="V7" s="254">
        <v>316</v>
      </c>
      <c r="W7" s="254">
        <v>3669</v>
      </c>
      <c r="X7" s="254">
        <v>1379</v>
      </c>
      <c r="Y7" s="254">
        <v>2480</v>
      </c>
      <c r="Z7" s="254">
        <v>3366</v>
      </c>
      <c r="AA7" s="254">
        <v>1227</v>
      </c>
      <c r="AB7" s="254">
        <v>179</v>
      </c>
      <c r="AC7" s="254">
        <v>13003</v>
      </c>
      <c r="AD7" s="254">
        <v>6158</v>
      </c>
      <c r="AE7" s="254">
        <v>3389</v>
      </c>
      <c r="AF7" s="254">
        <v>10427</v>
      </c>
      <c r="AG7" s="254">
        <v>394</v>
      </c>
      <c r="AH7" s="254">
        <v>112</v>
      </c>
      <c r="AI7" s="254">
        <v>29</v>
      </c>
      <c r="AJ7" s="254">
        <v>40</v>
      </c>
      <c r="AK7" s="254">
        <v>351</v>
      </c>
      <c r="AL7" s="254">
        <v>20900</v>
      </c>
      <c r="AM7" s="254">
        <v>39723</v>
      </c>
      <c r="AN7" s="254"/>
      <c r="AO7" s="254"/>
      <c r="AP7" s="254"/>
      <c r="AQ7" s="254"/>
      <c r="AR7" s="254"/>
      <c r="AS7" s="254"/>
      <c r="AT7" s="254"/>
      <c r="AU7" s="254"/>
      <c r="AV7" s="254"/>
      <c r="AW7" s="254">
        <v>21</v>
      </c>
      <c r="AX7" s="254">
        <v>2</v>
      </c>
      <c r="AY7" s="254">
        <v>122</v>
      </c>
      <c r="AZ7" s="254">
        <v>68</v>
      </c>
      <c r="BA7" s="254">
        <v>37</v>
      </c>
      <c r="BB7" s="254">
        <v>35</v>
      </c>
      <c r="BC7" s="254">
        <v>65</v>
      </c>
      <c r="BD7" s="254">
        <v>1</v>
      </c>
      <c r="BE7" s="254">
        <v>351</v>
      </c>
      <c r="BF7" s="254">
        <v>955</v>
      </c>
      <c r="BG7" s="254">
        <v>593</v>
      </c>
      <c r="BH7" s="254">
        <v>2459</v>
      </c>
      <c r="BI7" s="254">
        <v>873</v>
      </c>
      <c r="BJ7" s="254">
        <v>1301</v>
      </c>
      <c r="BK7" s="254">
        <v>604</v>
      </c>
      <c r="BL7" s="254">
        <v>184</v>
      </c>
      <c r="BM7" s="254"/>
      <c r="BN7" s="254">
        <v>6969</v>
      </c>
      <c r="BO7" s="254">
        <v>2378</v>
      </c>
      <c r="BP7" s="254">
        <v>2386</v>
      </c>
      <c r="BQ7" s="254">
        <v>2390</v>
      </c>
      <c r="BR7" s="254">
        <v>702</v>
      </c>
      <c r="BS7" s="254">
        <v>100</v>
      </c>
      <c r="BT7" s="254">
        <v>2</v>
      </c>
      <c r="BU7" s="254"/>
      <c r="BV7" s="254">
        <v>44</v>
      </c>
      <c r="BW7" s="254">
        <v>8002</v>
      </c>
      <c r="BX7" s="254">
        <v>15322</v>
      </c>
      <c r="BY7" s="254">
        <v>55045</v>
      </c>
    </row>
    <row r="8" spans="1:77" x14ac:dyDescent="0.35">
      <c r="B8" s="254" t="s">
        <v>308</v>
      </c>
      <c r="C8" s="254">
        <v>0</v>
      </c>
      <c r="D8" s="254"/>
      <c r="E8" s="254"/>
      <c r="F8" s="254"/>
      <c r="G8" s="254"/>
      <c r="H8" s="254"/>
      <c r="I8" s="254"/>
      <c r="J8" s="254">
        <v>150</v>
      </c>
      <c r="K8" s="254">
        <v>150</v>
      </c>
      <c r="L8" s="254">
        <v>5</v>
      </c>
      <c r="M8" s="254">
        <v>1</v>
      </c>
      <c r="N8" s="254">
        <v>12</v>
      </c>
      <c r="O8" s="254">
        <v>16</v>
      </c>
      <c r="P8" s="254">
        <v>8</v>
      </c>
      <c r="Q8" s="254">
        <v>136</v>
      </c>
      <c r="R8" s="254">
        <v>83</v>
      </c>
      <c r="S8" s="254">
        <v>24</v>
      </c>
      <c r="T8" s="254">
        <v>285</v>
      </c>
      <c r="U8" s="254">
        <v>451</v>
      </c>
      <c r="V8" s="254">
        <v>322</v>
      </c>
      <c r="W8" s="254">
        <v>2812</v>
      </c>
      <c r="X8" s="254">
        <v>2406</v>
      </c>
      <c r="Y8" s="254">
        <v>5784</v>
      </c>
      <c r="Z8" s="254">
        <v>3613</v>
      </c>
      <c r="AA8" s="254">
        <v>757</v>
      </c>
      <c r="AB8" s="254">
        <v>65</v>
      </c>
      <c r="AC8" s="254">
        <v>16210</v>
      </c>
      <c r="AD8" s="254">
        <v>5029</v>
      </c>
      <c r="AE8" s="254">
        <v>3485</v>
      </c>
      <c r="AF8" s="254">
        <v>4656</v>
      </c>
      <c r="AG8" s="254">
        <v>92</v>
      </c>
      <c r="AH8" s="254">
        <v>18</v>
      </c>
      <c r="AI8" s="254">
        <v>1</v>
      </c>
      <c r="AJ8" s="254">
        <v>1</v>
      </c>
      <c r="AK8" s="254">
        <v>1274</v>
      </c>
      <c r="AL8" s="254">
        <v>14556</v>
      </c>
      <c r="AM8" s="254">
        <v>31201</v>
      </c>
      <c r="AN8" s="254"/>
      <c r="AO8" s="254"/>
      <c r="AP8" s="254"/>
      <c r="AQ8" s="254"/>
      <c r="AR8" s="254"/>
      <c r="AS8" s="254"/>
      <c r="AT8" s="254"/>
      <c r="AU8" s="254"/>
      <c r="AV8" s="254"/>
      <c r="AW8" s="254">
        <v>0</v>
      </c>
      <c r="AX8" s="254"/>
      <c r="AY8" s="254"/>
      <c r="AZ8" s="254"/>
      <c r="BA8" s="254"/>
      <c r="BB8" s="254">
        <v>16</v>
      </c>
      <c r="BC8" s="254"/>
      <c r="BD8" s="254"/>
      <c r="BE8" s="254">
        <v>16</v>
      </c>
      <c r="BF8" s="254">
        <v>1071</v>
      </c>
      <c r="BG8" s="254">
        <v>612</v>
      </c>
      <c r="BH8" s="254">
        <v>1617</v>
      </c>
      <c r="BI8" s="254">
        <v>865</v>
      </c>
      <c r="BJ8" s="254">
        <v>1132</v>
      </c>
      <c r="BK8" s="254">
        <v>1353</v>
      </c>
      <c r="BL8" s="254">
        <v>170</v>
      </c>
      <c r="BM8" s="254"/>
      <c r="BN8" s="254">
        <v>6820</v>
      </c>
      <c r="BO8" s="254">
        <v>2270</v>
      </c>
      <c r="BP8" s="254">
        <v>1270</v>
      </c>
      <c r="BQ8" s="254">
        <v>2138</v>
      </c>
      <c r="BR8" s="254">
        <v>17</v>
      </c>
      <c r="BS8" s="254">
        <v>8</v>
      </c>
      <c r="BT8" s="254">
        <v>2</v>
      </c>
      <c r="BU8" s="254"/>
      <c r="BV8" s="254">
        <v>76</v>
      </c>
      <c r="BW8" s="254">
        <v>5781</v>
      </c>
      <c r="BX8" s="254">
        <v>12617</v>
      </c>
      <c r="BY8" s="254">
        <v>43818</v>
      </c>
    </row>
    <row r="9" spans="1:77" x14ac:dyDescent="0.35">
      <c r="B9" s="254" t="s">
        <v>309</v>
      </c>
      <c r="C9" s="254">
        <v>634</v>
      </c>
      <c r="D9" s="254"/>
      <c r="E9" s="254"/>
      <c r="F9" s="254"/>
      <c r="G9" s="254"/>
      <c r="H9" s="254"/>
      <c r="I9" s="254"/>
      <c r="J9" s="254">
        <v>7174</v>
      </c>
      <c r="K9" s="254">
        <v>7808</v>
      </c>
      <c r="L9" s="254">
        <v>4160</v>
      </c>
      <c r="M9" s="254">
        <v>3222</v>
      </c>
      <c r="N9" s="254">
        <v>6982</v>
      </c>
      <c r="O9" s="254">
        <v>7967</v>
      </c>
      <c r="P9" s="254">
        <v>4989</v>
      </c>
      <c r="Q9" s="254">
        <v>6183</v>
      </c>
      <c r="R9" s="254">
        <v>39567</v>
      </c>
      <c r="S9" s="254">
        <v>469</v>
      </c>
      <c r="T9" s="254">
        <v>73539</v>
      </c>
      <c r="U9" s="254">
        <v>3893</v>
      </c>
      <c r="V9" s="254">
        <v>3442</v>
      </c>
      <c r="W9" s="254">
        <v>9562</v>
      </c>
      <c r="X9" s="254">
        <v>11220</v>
      </c>
      <c r="Y9" s="254">
        <v>14319</v>
      </c>
      <c r="Z9" s="254">
        <v>9202</v>
      </c>
      <c r="AA9" s="254">
        <v>26786</v>
      </c>
      <c r="AB9" s="254">
        <v>1275</v>
      </c>
      <c r="AC9" s="254">
        <v>79699</v>
      </c>
      <c r="AD9" s="254">
        <v>65754</v>
      </c>
      <c r="AE9" s="254">
        <v>24556</v>
      </c>
      <c r="AF9" s="254">
        <v>15688</v>
      </c>
      <c r="AG9" s="254">
        <v>911</v>
      </c>
      <c r="AH9" s="254">
        <v>176</v>
      </c>
      <c r="AI9" s="254">
        <v>70</v>
      </c>
      <c r="AJ9" s="254">
        <v>79</v>
      </c>
      <c r="AK9" s="254">
        <v>12108</v>
      </c>
      <c r="AL9" s="254">
        <v>119342</v>
      </c>
      <c r="AM9" s="254">
        <v>280388</v>
      </c>
      <c r="AN9" s="254"/>
      <c r="AO9" s="254"/>
      <c r="AP9" s="254"/>
      <c r="AQ9" s="254"/>
      <c r="AR9" s="254"/>
      <c r="AS9" s="254"/>
      <c r="AT9" s="254"/>
      <c r="AU9" s="254"/>
      <c r="AV9" s="254"/>
      <c r="AW9" s="254">
        <v>2112</v>
      </c>
      <c r="AX9" s="254">
        <v>2010</v>
      </c>
      <c r="AY9" s="254">
        <v>5606</v>
      </c>
      <c r="AZ9" s="254">
        <v>3957</v>
      </c>
      <c r="BA9" s="254">
        <v>2155</v>
      </c>
      <c r="BB9" s="254">
        <v>1221</v>
      </c>
      <c r="BC9" s="254">
        <v>10404</v>
      </c>
      <c r="BD9" s="254">
        <v>51</v>
      </c>
      <c r="BE9" s="254">
        <v>27516</v>
      </c>
      <c r="BF9" s="254">
        <v>8381</v>
      </c>
      <c r="BG9" s="254">
        <v>7726</v>
      </c>
      <c r="BH9" s="254">
        <v>21925</v>
      </c>
      <c r="BI9" s="254">
        <v>16638</v>
      </c>
      <c r="BJ9" s="254">
        <v>16852</v>
      </c>
      <c r="BK9" s="254">
        <v>5619</v>
      </c>
      <c r="BL9" s="254">
        <v>12878</v>
      </c>
      <c r="BM9" s="254">
        <v>2443</v>
      </c>
      <c r="BN9" s="254">
        <v>92462</v>
      </c>
      <c r="BO9" s="254">
        <v>19802</v>
      </c>
      <c r="BP9" s="254">
        <v>24676</v>
      </c>
      <c r="BQ9" s="254">
        <v>33947</v>
      </c>
      <c r="BR9" s="254">
        <v>2201</v>
      </c>
      <c r="BS9" s="254">
        <v>295</v>
      </c>
      <c r="BT9" s="254">
        <v>200</v>
      </c>
      <c r="BU9" s="254">
        <v>83</v>
      </c>
      <c r="BV9" s="254">
        <v>1490</v>
      </c>
      <c r="BW9" s="254">
        <v>82694</v>
      </c>
      <c r="BX9" s="254">
        <v>202672</v>
      </c>
      <c r="BY9" s="254">
        <v>483060</v>
      </c>
    </row>
    <row r="10" spans="1:77" x14ac:dyDescent="0.35">
      <c r="B10" s="254" t="s">
        <v>310</v>
      </c>
      <c r="C10" s="254">
        <v>5</v>
      </c>
      <c r="D10" s="254"/>
      <c r="E10" s="254"/>
      <c r="F10" s="254"/>
      <c r="G10" s="254"/>
      <c r="H10" s="254"/>
      <c r="I10" s="254"/>
      <c r="J10" s="254">
        <v>107</v>
      </c>
      <c r="K10" s="254">
        <v>112</v>
      </c>
      <c r="L10" s="254">
        <v>13</v>
      </c>
      <c r="M10" s="254">
        <v>13</v>
      </c>
      <c r="N10" s="254">
        <v>35</v>
      </c>
      <c r="O10" s="254">
        <v>32</v>
      </c>
      <c r="P10" s="254">
        <v>16</v>
      </c>
      <c r="Q10" s="254">
        <v>298</v>
      </c>
      <c r="R10" s="254">
        <v>417</v>
      </c>
      <c r="S10" s="254">
        <v>57</v>
      </c>
      <c r="T10" s="254">
        <v>881</v>
      </c>
      <c r="U10" s="254">
        <v>124</v>
      </c>
      <c r="V10" s="254">
        <v>190</v>
      </c>
      <c r="W10" s="254">
        <v>2172</v>
      </c>
      <c r="X10" s="254">
        <v>805</v>
      </c>
      <c r="Y10" s="254">
        <v>1271</v>
      </c>
      <c r="Z10" s="254">
        <v>1738</v>
      </c>
      <c r="AA10" s="254">
        <v>1057</v>
      </c>
      <c r="AB10" s="254">
        <v>464</v>
      </c>
      <c r="AC10" s="254">
        <v>7821</v>
      </c>
      <c r="AD10" s="254">
        <v>1264</v>
      </c>
      <c r="AE10" s="254">
        <v>974</v>
      </c>
      <c r="AF10" s="254">
        <v>1620</v>
      </c>
      <c r="AG10" s="254">
        <v>40</v>
      </c>
      <c r="AH10" s="254">
        <v>5</v>
      </c>
      <c r="AI10" s="254">
        <v>1</v>
      </c>
      <c r="AJ10" s="254">
        <v>2</v>
      </c>
      <c r="AK10" s="254">
        <v>190</v>
      </c>
      <c r="AL10" s="254">
        <v>4096</v>
      </c>
      <c r="AM10" s="254">
        <v>12910</v>
      </c>
      <c r="AN10" s="254"/>
      <c r="AO10" s="254"/>
      <c r="AP10" s="254"/>
      <c r="AQ10" s="254"/>
      <c r="AR10" s="254"/>
      <c r="AS10" s="254"/>
      <c r="AT10" s="254"/>
      <c r="AU10" s="254"/>
      <c r="AV10" s="254"/>
      <c r="AW10" s="254">
        <v>0</v>
      </c>
      <c r="AX10" s="254">
        <v>2</v>
      </c>
      <c r="AY10" s="254">
        <v>12</v>
      </c>
      <c r="AZ10" s="254"/>
      <c r="BA10" s="254">
        <v>2</v>
      </c>
      <c r="BB10" s="254">
        <v>1</v>
      </c>
      <c r="BC10" s="254">
        <v>1</v>
      </c>
      <c r="BD10" s="254"/>
      <c r="BE10" s="254">
        <v>18</v>
      </c>
      <c r="BF10" s="254">
        <v>469</v>
      </c>
      <c r="BG10" s="254">
        <v>358</v>
      </c>
      <c r="BH10" s="254">
        <v>331</v>
      </c>
      <c r="BI10" s="254">
        <v>81</v>
      </c>
      <c r="BJ10" s="254">
        <v>113</v>
      </c>
      <c r="BK10" s="254">
        <v>18</v>
      </c>
      <c r="BL10" s="254">
        <v>8</v>
      </c>
      <c r="BM10" s="254">
        <v>1</v>
      </c>
      <c r="BN10" s="254">
        <v>1379</v>
      </c>
      <c r="BO10" s="254">
        <v>704</v>
      </c>
      <c r="BP10" s="254">
        <v>378</v>
      </c>
      <c r="BQ10" s="254">
        <v>215</v>
      </c>
      <c r="BR10" s="254">
        <v>12</v>
      </c>
      <c r="BS10" s="254"/>
      <c r="BT10" s="254"/>
      <c r="BU10" s="254">
        <v>1</v>
      </c>
      <c r="BV10" s="254">
        <v>11</v>
      </c>
      <c r="BW10" s="254">
        <v>1321</v>
      </c>
      <c r="BX10" s="254">
        <v>2718</v>
      </c>
      <c r="BY10" s="254">
        <v>15628</v>
      </c>
    </row>
    <row r="11" spans="1:77" x14ac:dyDescent="0.35">
      <c r="B11" s="254" t="s">
        <v>311</v>
      </c>
      <c r="C11" s="254">
        <v>14</v>
      </c>
      <c r="D11" s="254">
        <v>15</v>
      </c>
      <c r="E11" s="254">
        <v>18</v>
      </c>
      <c r="F11" s="254">
        <v>6</v>
      </c>
      <c r="G11" s="254">
        <v>10</v>
      </c>
      <c r="H11" s="254">
        <v>1</v>
      </c>
      <c r="I11" s="254">
        <v>6</v>
      </c>
      <c r="J11" s="254">
        <v>223</v>
      </c>
      <c r="K11" s="254">
        <v>293</v>
      </c>
      <c r="L11" s="254">
        <v>16</v>
      </c>
      <c r="M11" s="254">
        <v>11</v>
      </c>
      <c r="N11" s="254">
        <v>48</v>
      </c>
      <c r="O11" s="254">
        <v>43</v>
      </c>
      <c r="P11" s="254">
        <v>60</v>
      </c>
      <c r="Q11" s="254">
        <v>471</v>
      </c>
      <c r="R11" s="254">
        <v>189</v>
      </c>
      <c r="S11" s="254">
        <v>66</v>
      </c>
      <c r="T11" s="254">
        <v>904</v>
      </c>
      <c r="U11" s="254">
        <v>76</v>
      </c>
      <c r="V11" s="254">
        <v>74</v>
      </c>
      <c r="W11" s="254">
        <v>830</v>
      </c>
      <c r="X11" s="254">
        <v>358</v>
      </c>
      <c r="Y11" s="254">
        <v>944</v>
      </c>
      <c r="Z11" s="254">
        <v>2173</v>
      </c>
      <c r="AA11" s="254">
        <v>508</v>
      </c>
      <c r="AB11" s="254">
        <v>219</v>
      </c>
      <c r="AC11" s="254">
        <v>5182</v>
      </c>
      <c r="AD11" s="254">
        <v>2731</v>
      </c>
      <c r="AE11" s="254">
        <v>954</v>
      </c>
      <c r="AF11" s="254">
        <v>1692</v>
      </c>
      <c r="AG11" s="254">
        <v>114</v>
      </c>
      <c r="AH11" s="254">
        <v>96</v>
      </c>
      <c r="AI11" s="254">
        <v>4</v>
      </c>
      <c r="AJ11" s="254">
        <v>9</v>
      </c>
      <c r="AK11" s="254">
        <v>657</v>
      </c>
      <c r="AL11" s="254">
        <v>6257</v>
      </c>
      <c r="AM11" s="254">
        <v>12636</v>
      </c>
      <c r="AN11" s="254">
        <v>3</v>
      </c>
      <c r="AO11" s="254">
        <v>67</v>
      </c>
      <c r="AP11" s="254">
        <v>63</v>
      </c>
      <c r="AQ11" s="254">
        <v>2</v>
      </c>
      <c r="AR11" s="254"/>
      <c r="AS11" s="254"/>
      <c r="AT11" s="254"/>
      <c r="AU11" s="254"/>
      <c r="AV11" s="254">
        <v>135</v>
      </c>
      <c r="AW11" s="254">
        <v>4</v>
      </c>
      <c r="AX11" s="254">
        <v>15</v>
      </c>
      <c r="AY11" s="254">
        <v>74</v>
      </c>
      <c r="AZ11" s="254">
        <v>5</v>
      </c>
      <c r="BA11" s="254"/>
      <c r="BB11" s="254"/>
      <c r="BC11" s="254"/>
      <c r="BD11" s="254"/>
      <c r="BE11" s="254">
        <v>98</v>
      </c>
      <c r="BF11" s="254">
        <v>317</v>
      </c>
      <c r="BG11" s="254">
        <v>158</v>
      </c>
      <c r="BH11" s="254">
        <v>1446</v>
      </c>
      <c r="BI11" s="254">
        <v>972</v>
      </c>
      <c r="BJ11" s="254">
        <v>711</v>
      </c>
      <c r="BK11" s="254">
        <v>302</v>
      </c>
      <c r="BL11" s="254">
        <v>81</v>
      </c>
      <c r="BM11" s="254"/>
      <c r="BN11" s="254">
        <v>3987</v>
      </c>
      <c r="BO11" s="254">
        <v>1413</v>
      </c>
      <c r="BP11" s="254">
        <v>867</v>
      </c>
      <c r="BQ11" s="254">
        <v>781</v>
      </c>
      <c r="BR11" s="254">
        <v>30</v>
      </c>
      <c r="BS11" s="254">
        <v>4</v>
      </c>
      <c r="BT11" s="254"/>
      <c r="BU11" s="254"/>
      <c r="BV11" s="254">
        <v>226</v>
      </c>
      <c r="BW11" s="254">
        <v>3321</v>
      </c>
      <c r="BX11" s="254">
        <v>7541</v>
      </c>
      <c r="BY11" s="254">
        <v>20177</v>
      </c>
    </row>
    <row r="12" spans="1:77" x14ac:dyDescent="0.35">
      <c r="B12" s="254" t="s">
        <v>312</v>
      </c>
      <c r="C12" s="254">
        <v>0</v>
      </c>
      <c r="D12" s="254"/>
      <c r="E12" s="254"/>
      <c r="F12" s="254"/>
      <c r="G12" s="254"/>
      <c r="H12" s="254"/>
      <c r="I12" s="254"/>
      <c r="J12" s="254">
        <v>3</v>
      </c>
      <c r="K12" s="254">
        <v>3</v>
      </c>
      <c r="L12" s="254">
        <v>1</v>
      </c>
      <c r="M12" s="254">
        <v>3</v>
      </c>
      <c r="N12" s="254">
        <v>10</v>
      </c>
      <c r="O12" s="254">
        <v>21</v>
      </c>
      <c r="P12" s="254">
        <v>13</v>
      </c>
      <c r="Q12" s="254">
        <v>59</v>
      </c>
      <c r="R12" s="254">
        <v>154</v>
      </c>
      <c r="S12" s="254">
        <v>6</v>
      </c>
      <c r="T12" s="254">
        <v>267</v>
      </c>
      <c r="U12" s="254">
        <v>62</v>
      </c>
      <c r="V12" s="254">
        <v>55</v>
      </c>
      <c r="W12" s="254">
        <v>533</v>
      </c>
      <c r="X12" s="254">
        <v>174</v>
      </c>
      <c r="Y12" s="254">
        <v>195</v>
      </c>
      <c r="Z12" s="254">
        <v>429</v>
      </c>
      <c r="AA12" s="254">
        <v>352</v>
      </c>
      <c r="AB12" s="254">
        <v>7</v>
      </c>
      <c r="AC12" s="254">
        <v>1807</v>
      </c>
      <c r="AD12" s="254">
        <v>1472</v>
      </c>
      <c r="AE12" s="254">
        <v>163</v>
      </c>
      <c r="AF12" s="254">
        <v>737</v>
      </c>
      <c r="AG12" s="254">
        <v>38</v>
      </c>
      <c r="AH12" s="254">
        <v>14</v>
      </c>
      <c r="AI12" s="254">
        <v>1</v>
      </c>
      <c r="AJ12" s="254">
        <v>2</v>
      </c>
      <c r="AK12" s="254">
        <v>58</v>
      </c>
      <c r="AL12" s="254">
        <v>2485</v>
      </c>
      <c r="AM12" s="254">
        <v>4562</v>
      </c>
      <c r="AN12" s="254"/>
      <c r="AO12" s="254"/>
      <c r="AP12" s="254"/>
      <c r="AQ12" s="254"/>
      <c r="AR12" s="254"/>
      <c r="AS12" s="254"/>
      <c r="AT12" s="254"/>
      <c r="AU12" s="254"/>
      <c r="AV12" s="254"/>
      <c r="AW12" s="254">
        <v>0</v>
      </c>
      <c r="AX12" s="254"/>
      <c r="AY12" s="254"/>
      <c r="AZ12" s="254"/>
      <c r="BA12" s="254"/>
      <c r="BB12" s="254"/>
      <c r="BC12" s="254"/>
      <c r="BD12" s="254"/>
      <c r="BE12" s="254"/>
      <c r="BF12" s="254">
        <v>2</v>
      </c>
      <c r="BG12" s="254">
        <v>184</v>
      </c>
      <c r="BH12" s="254">
        <v>16</v>
      </c>
      <c r="BI12" s="254">
        <v>3</v>
      </c>
      <c r="BJ12" s="254"/>
      <c r="BK12" s="254"/>
      <c r="BL12" s="254"/>
      <c r="BM12" s="254"/>
      <c r="BN12" s="254">
        <v>205</v>
      </c>
      <c r="BO12" s="254">
        <v>281</v>
      </c>
      <c r="BP12" s="254">
        <v>310</v>
      </c>
      <c r="BQ12" s="254">
        <v>24</v>
      </c>
      <c r="BR12" s="254"/>
      <c r="BS12" s="254">
        <v>1</v>
      </c>
      <c r="BT12" s="254"/>
      <c r="BU12" s="254"/>
      <c r="BV12" s="254">
        <v>30</v>
      </c>
      <c r="BW12" s="254">
        <v>646</v>
      </c>
      <c r="BX12" s="254">
        <v>851</v>
      </c>
      <c r="BY12" s="254">
        <v>5413</v>
      </c>
    </row>
    <row r="13" spans="1:77" x14ac:dyDescent="0.35">
      <c r="B13" s="254" t="s">
        <v>313</v>
      </c>
      <c r="C13" s="254">
        <v>0</v>
      </c>
      <c r="D13" s="254"/>
      <c r="E13" s="254"/>
      <c r="F13" s="254"/>
      <c r="G13" s="254"/>
      <c r="H13" s="254"/>
      <c r="I13" s="254"/>
      <c r="J13" s="254">
        <v>40</v>
      </c>
      <c r="K13" s="254">
        <v>40</v>
      </c>
      <c r="L13" s="254">
        <v>15</v>
      </c>
      <c r="M13" s="254">
        <v>6</v>
      </c>
      <c r="N13" s="254">
        <v>27</v>
      </c>
      <c r="O13" s="254">
        <v>54</v>
      </c>
      <c r="P13" s="254">
        <v>49</v>
      </c>
      <c r="Q13" s="254">
        <v>383</v>
      </c>
      <c r="R13" s="254">
        <v>580</v>
      </c>
      <c r="S13" s="254">
        <v>18</v>
      </c>
      <c r="T13" s="254">
        <v>1132</v>
      </c>
      <c r="U13" s="254">
        <v>69</v>
      </c>
      <c r="V13" s="254">
        <v>73</v>
      </c>
      <c r="W13" s="254">
        <v>650</v>
      </c>
      <c r="X13" s="254">
        <v>435</v>
      </c>
      <c r="Y13" s="254">
        <v>947</v>
      </c>
      <c r="Z13" s="254">
        <v>1766</v>
      </c>
      <c r="AA13" s="254">
        <v>1030</v>
      </c>
      <c r="AB13" s="254">
        <v>22</v>
      </c>
      <c r="AC13" s="254">
        <v>4992</v>
      </c>
      <c r="AD13" s="254">
        <v>882</v>
      </c>
      <c r="AE13" s="254">
        <v>437</v>
      </c>
      <c r="AF13" s="254">
        <v>954</v>
      </c>
      <c r="AG13" s="254">
        <v>27</v>
      </c>
      <c r="AH13" s="254">
        <v>9</v>
      </c>
      <c r="AI13" s="254">
        <v>2</v>
      </c>
      <c r="AJ13" s="254"/>
      <c r="AK13" s="254">
        <v>88</v>
      </c>
      <c r="AL13" s="254">
        <v>2399</v>
      </c>
      <c r="AM13" s="254">
        <v>8563</v>
      </c>
      <c r="AN13" s="254"/>
      <c r="AO13" s="254"/>
      <c r="AP13" s="254"/>
      <c r="AQ13" s="254"/>
      <c r="AR13" s="254"/>
      <c r="AS13" s="254"/>
      <c r="AT13" s="254"/>
      <c r="AU13" s="254"/>
      <c r="AV13" s="254"/>
      <c r="AW13" s="254">
        <v>20</v>
      </c>
      <c r="AX13" s="254">
        <v>3</v>
      </c>
      <c r="AY13" s="254">
        <v>25</v>
      </c>
      <c r="AZ13" s="254">
        <v>19</v>
      </c>
      <c r="BA13" s="254">
        <v>14</v>
      </c>
      <c r="BB13" s="254">
        <v>10</v>
      </c>
      <c r="BC13" s="254">
        <v>20</v>
      </c>
      <c r="BD13" s="254"/>
      <c r="BE13" s="254">
        <v>111</v>
      </c>
      <c r="BF13" s="254">
        <v>42</v>
      </c>
      <c r="BG13" s="254">
        <v>76</v>
      </c>
      <c r="BH13" s="254">
        <v>260</v>
      </c>
      <c r="BI13" s="254">
        <v>159</v>
      </c>
      <c r="BJ13" s="254">
        <v>154</v>
      </c>
      <c r="BK13" s="254">
        <v>87</v>
      </c>
      <c r="BL13" s="254">
        <v>19</v>
      </c>
      <c r="BM13" s="254"/>
      <c r="BN13" s="254">
        <v>797</v>
      </c>
      <c r="BO13" s="254">
        <v>356</v>
      </c>
      <c r="BP13" s="254">
        <v>286</v>
      </c>
      <c r="BQ13" s="254">
        <v>174</v>
      </c>
      <c r="BR13" s="254">
        <v>35</v>
      </c>
      <c r="BS13" s="254">
        <v>2</v>
      </c>
      <c r="BT13" s="254">
        <v>1</v>
      </c>
      <c r="BU13" s="254"/>
      <c r="BV13" s="254">
        <v>2</v>
      </c>
      <c r="BW13" s="254">
        <v>856</v>
      </c>
      <c r="BX13" s="254">
        <v>1764</v>
      </c>
      <c r="BY13" s="254">
        <v>10327</v>
      </c>
    </row>
    <row r="14" spans="1:77" x14ac:dyDescent="0.35">
      <c r="B14" s="254" t="s">
        <v>314</v>
      </c>
      <c r="C14" s="254">
        <v>17</v>
      </c>
      <c r="D14" s="254"/>
      <c r="E14" s="254"/>
      <c r="F14" s="254"/>
      <c r="G14" s="254"/>
      <c r="H14" s="254"/>
      <c r="I14" s="254"/>
      <c r="J14" s="254">
        <v>136</v>
      </c>
      <c r="K14" s="254">
        <v>153</v>
      </c>
      <c r="L14" s="254">
        <v>20</v>
      </c>
      <c r="M14" s="254">
        <v>2</v>
      </c>
      <c r="N14" s="254">
        <v>15</v>
      </c>
      <c r="O14" s="254">
        <v>22</v>
      </c>
      <c r="P14" s="254">
        <v>8</v>
      </c>
      <c r="Q14" s="254">
        <v>159</v>
      </c>
      <c r="R14" s="254">
        <v>201</v>
      </c>
      <c r="S14" s="254">
        <v>7</v>
      </c>
      <c r="T14" s="254">
        <v>434</v>
      </c>
      <c r="U14" s="254">
        <v>129</v>
      </c>
      <c r="V14" s="254">
        <v>179</v>
      </c>
      <c r="W14" s="254">
        <v>2511</v>
      </c>
      <c r="X14" s="254">
        <v>828</v>
      </c>
      <c r="Y14" s="254">
        <v>1638</v>
      </c>
      <c r="Z14" s="254">
        <v>1360</v>
      </c>
      <c r="AA14" s="254">
        <v>429</v>
      </c>
      <c r="AB14" s="254">
        <v>43</v>
      </c>
      <c r="AC14" s="254">
        <v>7117</v>
      </c>
      <c r="AD14" s="254">
        <v>2120</v>
      </c>
      <c r="AE14" s="254">
        <v>1643</v>
      </c>
      <c r="AF14" s="254">
        <v>2178</v>
      </c>
      <c r="AG14" s="254">
        <v>54</v>
      </c>
      <c r="AH14" s="254">
        <v>20</v>
      </c>
      <c r="AI14" s="254">
        <v>4</v>
      </c>
      <c r="AJ14" s="254">
        <v>4</v>
      </c>
      <c r="AK14" s="254">
        <v>241</v>
      </c>
      <c r="AL14" s="254">
        <v>6264</v>
      </c>
      <c r="AM14" s="254">
        <v>13968</v>
      </c>
      <c r="AN14" s="254"/>
      <c r="AO14" s="254"/>
      <c r="AP14" s="254"/>
      <c r="AQ14" s="254"/>
      <c r="AR14" s="254"/>
      <c r="AS14" s="254"/>
      <c r="AT14" s="254"/>
      <c r="AU14" s="254"/>
      <c r="AV14" s="254"/>
      <c r="AW14" s="254">
        <v>0</v>
      </c>
      <c r="AX14" s="254"/>
      <c r="AY14" s="254"/>
      <c r="AZ14" s="254">
        <v>1</v>
      </c>
      <c r="BA14" s="254"/>
      <c r="BB14" s="254">
        <v>1</v>
      </c>
      <c r="BC14" s="254"/>
      <c r="BD14" s="254"/>
      <c r="BE14" s="254">
        <v>2</v>
      </c>
      <c r="BF14" s="254">
        <v>176</v>
      </c>
      <c r="BG14" s="254">
        <v>150</v>
      </c>
      <c r="BH14" s="254">
        <v>178</v>
      </c>
      <c r="BI14" s="254">
        <v>48</v>
      </c>
      <c r="BJ14" s="254">
        <v>150</v>
      </c>
      <c r="BK14" s="254">
        <v>105</v>
      </c>
      <c r="BL14" s="254">
        <v>4</v>
      </c>
      <c r="BM14" s="254"/>
      <c r="BN14" s="254">
        <v>811</v>
      </c>
      <c r="BO14" s="254">
        <v>758</v>
      </c>
      <c r="BP14" s="254">
        <v>469</v>
      </c>
      <c r="BQ14" s="254">
        <v>601</v>
      </c>
      <c r="BR14" s="254">
        <v>11</v>
      </c>
      <c r="BS14" s="254">
        <v>3</v>
      </c>
      <c r="BT14" s="254"/>
      <c r="BU14" s="254"/>
      <c r="BV14" s="254">
        <v>7</v>
      </c>
      <c r="BW14" s="254">
        <v>1849</v>
      </c>
      <c r="BX14" s="254">
        <v>2662</v>
      </c>
      <c r="BY14" s="254">
        <v>16630</v>
      </c>
    </row>
    <row r="15" spans="1:77" x14ac:dyDescent="0.35">
      <c r="B15" s="254" t="s">
        <v>315</v>
      </c>
      <c r="C15" s="254">
        <v>57</v>
      </c>
      <c r="D15" s="254"/>
      <c r="E15" s="254"/>
      <c r="F15" s="254"/>
      <c r="G15" s="254"/>
      <c r="H15" s="254"/>
      <c r="I15" s="254"/>
      <c r="J15" s="254">
        <v>262</v>
      </c>
      <c r="K15" s="254">
        <v>319</v>
      </c>
      <c r="L15" s="254">
        <v>26</v>
      </c>
      <c r="M15" s="254">
        <v>24</v>
      </c>
      <c r="N15" s="254">
        <v>108</v>
      </c>
      <c r="O15" s="254">
        <v>60</v>
      </c>
      <c r="P15" s="254">
        <v>131</v>
      </c>
      <c r="Q15" s="254">
        <v>1070</v>
      </c>
      <c r="R15" s="254">
        <v>263</v>
      </c>
      <c r="S15" s="254">
        <v>6</v>
      </c>
      <c r="T15" s="254">
        <v>1688</v>
      </c>
      <c r="U15" s="254">
        <v>137</v>
      </c>
      <c r="V15" s="254">
        <v>191</v>
      </c>
      <c r="W15" s="254">
        <v>2150</v>
      </c>
      <c r="X15" s="254">
        <v>678</v>
      </c>
      <c r="Y15" s="254">
        <v>1869</v>
      </c>
      <c r="Z15" s="254">
        <v>2667</v>
      </c>
      <c r="AA15" s="254">
        <v>468</v>
      </c>
      <c r="AB15" s="254">
        <v>102</v>
      </c>
      <c r="AC15" s="254">
        <v>8262</v>
      </c>
      <c r="AD15" s="254">
        <v>1797</v>
      </c>
      <c r="AE15" s="254">
        <v>1486</v>
      </c>
      <c r="AF15" s="254">
        <v>4162</v>
      </c>
      <c r="AG15" s="254">
        <v>143</v>
      </c>
      <c r="AH15" s="254">
        <v>18</v>
      </c>
      <c r="AI15" s="254">
        <v>6</v>
      </c>
      <c r="AJ15" s="254">
        <v>3</v>
      </c>
      <c r="AK15" s="254">
        <v>138</v>
      </c>
      <c r="AL15" s="254">
        <v>7753</v>
      </c>
      <c r="AM15" s="254">
        <v>18022</v>
      </c>
      <c r="AN15" s="254"/>
      <c r="AO15" s="254"/>
      <c r="AP15" s="254"/>
      <c r="AQ15" s="254"/>
      <c r="AR15" s="254"/>
      <c r="AS15" s="254"/>
      <c r="AT15" s="254"/>
      <c r="AU15" s="254"/>
      <c r="AV15" s="254"/>
      <c r="AW15" s="254">
        <v>45</v>
      </c>
      <c r="AX15" s="254">
        <v>123</v>
      </c>
      <c r="AY15" s="254">
        <v>129</v>
      </c>
      <c r="AZ15" s="254">
        <v>13</v>
      </c>
      <c r="BA15" s="254">
        <v>2</v>
      </c>
      <c r="BB15" s="254">
        <v>47</v>
      </c>
      <c r="BC15" s="254">
        <v>3</v>
      </c>
      <c r="BD15" s="254"/>
      <c r="BE15" s="254">
        <v>362</v>
      </c>
      <c r="BF15" s="254">
        <v>1797</v>
      </c>
      <c r="BG15" s="254">
        <v>1025</v>
      </c>
      <c r="BH15" s="254">
        <v>1900</v>
      </c>
      <c r="BI15" s="254">
        <v>641</v>
      </c>
      <c r="BJ15" s="254">
        <v>1075</v>
      </c>
      <c r="BK15" s="254">
        <v>704</v>
      </c>
      <c r="BL15" s="254">
        <v>60</v>
      </c>
      <c r="BM15" s="254">
        <v>1</v>
      </c>
      <c r="BN15" s="254">
        <v>7203</v>
      </c>
      <c r="BO15" s="254">
        <v>1216</v>
      </c>
      <c r="BP15" s="254">
        <v>787</v>
      </c>
      <c r="BQ15" s="254">
        <v>1104</v>
      </c>
      <c r="BR15" s="254">
        <v>105</v>
      </c>
      <c r="BS15" s="254"/>
      <c r="BT15" s="254"/>
      <c r="BU15" s="254"/>
      <c r="BV15" s="254">
        <v>8</v>
      </c>
      <c r="BW15" s="254">
        <v>3220</v>
      </c>
      <c r="BX15" s="254">
        <v>10785</v>
      </c>
      <c r="BY15" s="254">
        <v>28807</v>
      </c>
    </row>
    <row r="16" spans="1:77" x14ac:dyDescent="0.35">
      <c r="B16" s="254" t="s">
        <v>316</v>
      </c>
      <c r="C16" s="254">
        <v>0</v>
      </c>
      <c r="D16" s="254"/>
      <c r="E16" s="254"/>
      <c r="F16" s="254"/>
      <c r="G16" s="254"/>
      <c r="H16" s="254"/>
      <c r="I16" s="254"/>
      <c r="J16" s="254">
        <v>51</v>
      </c>
      <c r="K16" s="254">
        <v>51</v>
      </c>
      <c r="L16" s="254">
        <v>5</v>
      </c>
      <c r="M16" s="254">
        <v>3</v>
      </c>
      <c r="N16" s="254">
        <v>3</v>
      </c>
      <c r="O16" s="254">
        <v>2</v>
      </c>
      <c r="P16" s="254">
        <v>1</v>
      </c>
      <c r="Q16" s="254">
        <v>11</v>
      </c>
      <c r="R16" s="254">
        <v>10</v>
      </c>
      <c r="S16" s="254">
        <v>3</v>
      </c>
      <c r="T16" s="254">
        <v>38</v>
      </c>
      <c r="U16" s="254">
        <v>55</v>
      </c>
      <c r="V16" s="254">
        <v>40</v>
      </c>
      <c r="W16" s="254">
        <v>564</v>
      </c>
      <c r="X16" s="254">
        <v>333</v>
      </c>
      <c r="Y16" s="254">
        <v>1008</v>
      </c>
      <c r="Z16" s="254">
        <v>645</v>
      </c>
      <c r="AA16" s="254">
        <v>247</v>
      </c>
      <c r="AB16" s="254">
        <v>27</v>
      </c>
      <c r="AC16" s="254">
        <v>2919</v>
      </c>
      <c r="AD16" s="254">
        <v>4580</v>
      </c>
      <c r="AE16" s="254">
        <v>1052</v>
      </c>
      <c r="AF16" s="254">
        <v>3551</v>
      </c>
      <c r="AG16" s="254">
        <v>52</v>
      </c>
      <c r="AH16" s="254">
        <v>3</v>
      </c>
      <c r="AI16" s="254"/>
      <c r="AJ16" s="254">
        <v>1</v>
      </c>
      <c r="AK16" s="254">
        <v>416</v>
      </c>
      <c r="AL16" s="254">
        <v>9655</v>
      </c>
      <c r="AM16" s="254">
        <v>12663</v>
      </c>
      <c r="AN16" s="254"/>
      <c r="AO16" s="254"/>
      <c r="AP16" s="254"/>
      <c r="AQ16" s="254"/>
      <c r="AR16" s="254"/>
      <c r="AS16" s="254"/>
      <c r="AT16" s="254"/>
      <c r="AU16" s="254"/>
      <c r="AV16" s="254"/>
      <c r="AW16" s="254">
        <v>0</v>
      </c>
      <c r="AX16" s="254"/>
      <c r="AY16" s="254"/>
      <c r="AZ16" s="254"/>
      <c r="BA16" s="254"/>
      <c r="BB16" s="254"/>
      <c r="BC16" s="254"/>
      <c r="BD16" s="254"/>
      <c r="BE16" s="254"/>
      <c r="BF16" s="254">
        <v>167</v>
      </c>
      <c r="BG16" s="254">
        <v>123</v>
      </c>
      <c r="BH16" s="254">
        <v>140</v>
      </c>
      <c r="BI16" s="254">
        <v>400</v>
      </c>
      <c r="BJ16" s="254">
        <v>262</v>
      </c>
      <c r="BK16" s="254">
        <v>205</v>
      </c>
      <c r="BL16" s="254">
        <v>180</v>
      </c>
      <c r="BM16" s="254"/>
      <c r="BN16" s="254">
        <v>1477</v>
      </c>
      <c r="BO16" s="254">
        <v>929</v>
      </c>
      <c r="BP16" s="254">
        <v>736</v>
      </c>
      <c r="BQ16" s="254">
        <v>743</v>
      </c>
      <c r="BR16" s="254">
        <v>53</v>
      </c>
      <c r="BS16" s="254">
        <v>49</v>
      </c>
      <c r="BT16" s="254"/>
      <c r="BU16" s="254"/>
      <c r="BV16" s="254"/>
      <c r="BW16" s="254">
        <v>2510</v>
      </c>
      <c r="BX16" s="254">
        <v>3987</v>
      </c>
      <c r="BY16" s="254">
        <v>16650</v>
      </c>
    </row>
    <row r="17" spans="2:77" x14ac:dyDescent="0.35">
      <c r="B17" s="254" t="s">
        <v>317</v>
      </c>
      <c r="C17" s="254">
        <v>36</v>
      </c>
      <c r="D17" s="254"/>
      <c r="E17" s="254"/>
      <c r="F17" s="254"/>
      <c r="G17" s="254"/>
      <c r="H17" s="254"/>
      <c r="I17" s="254"/>
      <c r="J17" s="254">
        <v>386</v>
      </c>
      <c r="K17" s="254">
        <v>422</v>
      </c>
      <c r="L17" s="254">
        <v>23</v>
      </c>
      <c r="M17" s="254">
        <v>13</v>
      </c>
      <c r="N17" s="254">
        <v>53</v>
      </c>
      <c r="O17" s="254">
        <v>121</v>
      </c>
      <c r="P17" s="254">
        <v>38</v>
      </c>
      <c r="Q17" s="254">
        <v>610</v>
      </c>
      <c r="R17" s="254">
        <v>665</v>
      </c>
      <c r="S17" s="254">
        <v>39</v>
      </c>
      <c r="T17" s="254">
        <v>1562</v>
      </c>
      <c r="U17" s="254">
        <v>197</v>
      </c>
      <c r="V17" s="254">
        <v>361</v>
      </c>
      <c r="W17" s="254">
        <v>4165</v>
      </c>
      <c r="X17" s="254">
        <v>689</v>
      </c>
      <c r="Y17" s="254">
        <v>635</v>
      </c>
      <c r="Z17" s="254">
        <v>766</v>
      </c>
      <c r="AA17" s="254">
        <v>433</v>
      </c>
      <c r="AB17" s="254">
        <v>90</v>
      </c>
      <c r="AC17" s="254">
        <v>7336</v>
      </c>
      <c r="AD17" s="254">
        <v>9928</v>
      </c>
      <c r="AE17" s="254">
        <v>5013</v>
      </c>
      <c r="AF17" s="254">
        <v>5676</v>
      </c>
      <c r="AG17" s="254">
        <v>202</v>
      </c>
      <c r="AH17" s="254">
        <v>11</v>
      </c>
      <c r="AI17" s="254">
        <v>2</v>
      </c>
      <c r="AJ17" s="254">
        <v>1</v>
      </c>
      <c r="AK17" s="254">
        <v>505</v>
      </c>
      <c r="AL17" s="254">
        <v>21338</v>
      </c>
      <c r="AM17" s="254">
        <v>30658</v>
      </c>
      <c r="AN17" s="254"/>
      <c r="AO17" s="254"/>
      <c r="AP17" s="254"/>
      <c r="AQ17" s="254"/>
      <c r="AR17" s="254"/>
      <c r="AS17" s="254"/>
      <c r="AT17" s="254"/>
      <c r="AU17" s="254"/>
      <c r="AV17" s="254"/>
      <c r="AW17" s="254">
        <v>0</v>
      </c>
      <c r="AX17" s="254"/>
      <c r="AY17" s="254"/>
      <c r="AZ17" s="254"/>
      <c r="BA17" s="254"/>
      <c r="BB17" s="254"/>
      <c r="BC17" s="254"/>
      <c r="BD17" s="254"/>
      <c r="BE17" s="254"/>
      <c r="BF17" s="254">
        <v>502</v>
      </c>
      <c r="BG17" s="254">
        <v>105</v>
      </c>
      <c r="BH17" s="254">
        <v>654</v>
      </c>
      <c r="BI17" s="254">
        <v>357</v>
      </c>
      <c r="BJ17" s="254">
        <v>159</v>
      </c>
      <c r="BK17" s="254">
        <v>94</v>
      </c>
      <c r="BL17" s="254">
        <v>25</v>
      </c>
      <c r="BM17" s="254"/>
      <c r="BN17" s="254">
        <v>1896</v>
      </c>
      <c r="BO17" s="254">
        <v>2162</v>
      </c>
      <c r="BP17" s="254">
        <v>1743</v>
      </c>
      <c r="BQ17" s="254">
        <v>1325</v>
      </c>
      <c r="BR17" s="254">
        <v>32</v>
      </c>
      <c r="BS17" s="254"/>
      <c r="BT17" s="254">
        <v>1</v>
      </c>
      <c r="BU17" s="254"/>
      <c r="BV17" s="254">
        <v>16</v>
      </c>
      <c r="BW17" s="254">
        <v>5279</v>
      </c>
      <c r="BX17" s="254">
        <v>7175</v>
      </c>
      <c r="BY17" s="254">
        <v>37833</v>
      </c>
    </row>
    <row r="18" spans="2:77" x14ac:dyDescent="0.35">
      <c r="B18" s="254" t="s">
        <v>318</v>
      </c>
      <c r="C18" s="254">
        <v>0</v>
      </c>
      <c r="D18" s="254"/>
      <c r="E18" s="254"/>
      <c r="F18" s="254"/>
      <c r="G18" s="254"/>
      <c r="H18" s="254"/>
      <c r="I18" s="254"/>
      <c r="J18" s="254">
        <v>91</v>
      </c>
      <c r="K18" s="254">
        <v>91</v>
      </c>
      <c r="L18" s="254">
        <v>21</v>
      </c>
      <c r="M18" s="254">
        <v>11</v>
      </c>
      <c r="N18" s="254">
        <v>27</v>
      </c>
      <c r="O18" s="254">
        <v>76</v>
      </c>
      <c r="P18" s="254">
        <v>12</v>
      </c>
      <c r="Q18" s="254">
        <v>153</v>
      </c>
      <c r="R18" s="254">
        <v>488</v>
      </c>
      <c r="S18" s="254">
        <v>26</v>
      </c>
      <c r="T18" s="254">
        <v>814</v>
      </c>
      <c r="U18" s="254">
        <v>45</v>
      </c>
      <c r="V18" s="254">
        <v>80</v>
      </c>
      <c r="W18" s="254">
        <v>977</v>
      </c>
      <c r="X18" s="254">
        <v>417</v>
      </c>
      <c r="Y18" s="254">
        <v>226</v>
      </c>
      <c r="Z18" s="254">
        <v>398</v>
      </c>
      <c r="AA18" s="254">
        <v>340</v>
      </c>
      <c r="AB18" s="254">
        <v>46</v>
      </c>
      <c r="AC18" s="254">
        <v>2529</v>
      </c>
      <c r="AD18" s="254">
        <v>1784</v>
      </c>
      <c r="AE18" s="254">
        <v>957</v>
      </c>
      <c r="AF18" s="254">
        <v>804</v>
      </c>
      <c r="AG18" s="254">
        <v>28</v>
      </c>
      <c r="AH18" s="254">
        <v>5</v>
      </c>
      <c r="AI18" s="254">
        <v>1</v>
      </c>
      <c r="AJ18" s="254">
        <v>2</v>
      </c>
      <c r="AK18" s="254">
        <v>60</v>
      </c>
      <c r="AL18" s="254">
        <v>3641</v>
      </c>
      <c r="AM18" s="254">
        <v>7075</v>
      </c>
      <c r="AN18" s="254"/>
      <c r="AO18" s="254"/>
      <c r="AP18" s="254"/>
      <c r="AQ18" s="254"/>
      <c r="AR18" s="254"/>
      <c r="AS18" s="254"/>
      <c r="AT18" s="254"/>
      <c r="AU18" s="254"/>
      <c r="AV18" s="254"/>
      <c r="AW18" s="254">
        <v>0</v>
      </c>
      <c r="AX18" s="254"/>
      <c r="AY18" s="254"/>
      <c r="AZ18" s="254"/>
      <c r="BA18" s="254"/>
      <c r="BB18" s="254"/>
      <c r="BC18" s="254">
        <v>16</v>
      </c>
      <c r="BD18" s="254"/>
      <c r="BE18" s="254">
        <v>16</v>
      </c>
      <c r="BF18" s="254">
        <v>86</v>
      </c>
      <c r="BG18" s="254">
        <v>58</v>
      </c>
      <c r="BH18" s="254">
        <v>207</v>
      </c>
      <c r="BI18" s="254">
        <v>101</v>
      </c>
      <c r="BJ18" s="254">
        <v>34</v>
      </c>
      <c r="BK18" s="254">
        <v>3</v>
      </c>
      <c r="BL18" s="254"/>
      <c r="BM18" s="254"/>
      <c r="BN18" s="254">
        <v>489</v>
      </c>
      <c r="BO18" s="254">
        <v>557</v>
      </c>
      <c r="BP18" s="254">
        <v>303</v>
      </c>
      <c r="BQ18" s="254">
        <v>283</v>
      </c>
      <c r="BR18" s="254">
        <v>12</v>
      </c>
      <c r="BS18" s="254">
        <v>3</v>
      </c>
      <c r="BT18" s="254"/>
      <c r="BU18" s="254"/>
      <c r="BV18" s="254"/>
      <c r="BW18" s="254">
        <v>1158</v>
      </c>
      <c r="BX18" s="254">
        <v>1663</v>
      </c>
      <c r="BY18" s="254">
        <v>8738</v>
      </c>
    </row>
    <row r="19" spans="2:77" x14ac:dyDescent="0.35">
      <c r="B19" s="254" t="s">
        <v>319</v>
      </c>
      <c r="C19" s="254">
        <v>0</v>
      </c>
      <c r="D19" s="254"/>
      <c r="E19" s="254"/>
      <c r="F19" s="254"/>
      <c r="G19" s="254"/>
      <c r="H19" s="254"/>
      <c r="I19" s="254"/>
      <c r="J19" s="254">
        <v>173</v>
      </c>
      <c r="K19" s="254">
        <v>173</v>
      </c>
      <c r="L19" s="254">
        <v>9</v>
      </c>
      <c r="M19" s="254">
        <v>10</v>
      </c>
      <c r="N19" s="254">
        <v>45</v>
      </c>
      <c r="O19" s="254">
        <v>48</v>
      </c>
      <c r="P19" s="254">
        <v>30</v>
      </c>
      <c r="Q19" s="254">
        <v>475</v>
      </c>
      <c r="R19" s="254">
        <v>311</v>
      </c>
      <c r="S19" s="254">
        <v>26</v>
      </c>
      <c r="T19" s="254">
        <v>954</v>
      </c>
      <c r="U19" s="254">
        <v>87</v>
      </c>
      <c r="V19" s="254">
        <v>129</v>
      </c>
      <c r="W19" s="254">
        <v>2531</v>
      </c>
      <c r="X19" s="254">
        <v>393</v>
      </c>
      <c r="Y19" s="254">
        <v>1181</v>
      </c>
      <c r="Z19" s="254">
        <v>719</v>
      </c>
      <c r="AA19" s="254">
        <v>211</v>
      </c>
      <c r="AB19" s="254">
        <v>48</v>
      </c>
      <c r="AC19" s="254">
        <v>5299</v>
      </c>
      <c r="AD19" s="254">
        <v>2638</v>
      </c>
      <c r="AE19" s="254">
        <v>1879</v>
      </c>
      <c r="AF19" s="254">
        <v>2354</v>
      </c>
      <c r="AG19" s="254">
        <v>31</v>
      </c>
      <c r="AH19" s="254">
        <v>2</v>
      </c>
      <c r="AI19" s="254">
        <v>2</v>
      </c>
      <c r="AJ19" s="254">
        <v>6</v>
      </c>
      <c r="AK19" s="254">
        <v>158</v>
      </c>
      <c r="AL19" s="254">
        <v>7070</v>
      </c>
      <c r="AM19" s="254">
        <v>13496</v>
      </c>
      <c r="AN19" s="254"/>
      <c r="AO19" s="254"/>
      <c r="AP19" s="254"/>
      <c r="AQ19" s="254"/>
      <c r="AR19" s="254"/>
      <c r="AS19" s="254"/>
      <c r="AT19" s="254"/>
      <c r="AU19" s="254"/>
      <c r="AV19" s="254"/>
      <c r="AW19" s="254">
        <v>0</v>
      </c>
      <c r="AX19" s="254"/>
      <c r="AY19" s="254"/>
      <c r="AZ19" s="254">
        <v>5</v>
      </c>
      <c r="BA19" s="254">
        <v>7</v>
      </c>
      <c r="BB19" s="254">
        <v>3</v>
      </c>
      <c r="BC19" s="254"/>
      <c r="BD19" s="254"/>
      <c r="BE19" s="254">
        <v>15</v>
      </c>
      <c r="BF19" s="254">
        <v>446</v>
      </c>
      <c r="BG19" s="254">
        <v>133</v>
      </c>
      <c r="BH19" s="254">
        <v>207</v>
      </c>
      <c r="BI19" s="254">
        <v>118</v>
      </c>
      <c r="BJ19" s="254">
        <v>68</v>
      </c>
      <c r="BK19" s="254">
        <v>36</v>
      </c>
      <c r="BL19" s="254">
        <v>15</v>
      </c>
      <c r="BM19" s="254"/>
      <c r="BN19" s="254">
        <v>1023</v>
      </c>
      <c r="BO19" s="254">
        <v>684</v>
      </c>
      <c r="BP19" s="254">
        <v>343</v>
      </c>
      <c r="BQ19" s="254">
        <v>376</v>
      </c>
      <c r="BR19" s="254">
        <v>14</v>
      </c>
      <c r="BS19" s="254">
        <v>15</v>
      </c>
      <c r="BT19" s="254">
        <v>11</v>
      </c>
      <c r="BU19" s="254"/>
      <c r="BV19" s="254"/>
      <c r="BW19" s="254">
        <v>1443</v>
      </c>
      <c r="BX19" s="254">
        <v>2481</v>
      </c>
      <c r="BY19" s="254">
        <v>15977</v>
      </c>
    </row>
    <row r="20" spans="2:77" x14ac:dyDescent="0.35">
      <c r="B20" s="254" t="s">
        <v>72</v>
      </c>
      <c r="C20" s="254">
        <v>0</v>
      </c>
      <c r="D20" s="254"/>
      <c r="E20" s="254"/>
      <c r="F20" s="254"/>
      <c r="G20" s="254"/>
      <c r="H20" s="254"/>
      <c r="I20" s="254"/>
      <c r="J20" s="254">
        <v>1</v>
      </c>
      <c r="K20" s="254">
        <v>1</v>
      </c>
      <c r="L20" s="254">
        <v>21</v>
      </c>
      <c r="M20" s="254">
        <v>8</v>
      </c>
      <c r="N20" s="254">
        <v>34</v>
      </c>
      <c r="O20" s="254">
        <v>62</v>
      </c>
      <c r="P20" s="254">
        <v>52</v>
      </c>
      <c r="Q20" s="254">
        <v>725</v>
      </c>
      <c r="R20" s="254">
        <v>277</v>
      </c>
      <c r="S20" s="254">
        <v>5</v>
      </c>
      <c r="T20" s="254">
        <v>1184</v>
      </c>
      <c r="U20" s="254">
        <v>45</v>
      </c>
      <c r="V20" s="254">
        <v>69</v>
      </c>
      <c r="W20" s="254">
        <v>598</v>
      </c>
      <c r="X20" s="254">
        <v>161</v>
      </c>
      <c r="Y20" s="254">
        <v>178</v>
      </c>
      <c r="Z20" s="254">
        <v>697</v>
      </c>
      <c r="AA20" s="254">
        <v>186</v>
      </c>
      <c r="AB20" s="254">
        <v>7</v>
      </c>
      <c r="AC20" s="254">
        <v>1941</v>
      </c>
      <c r="AD20" s="254">
        <v>1060</v>
      </c>
      <c r="AE20" s="254">
        <v>765</v>
      </c>
      <c r="AF20" s="254">
        <v>1239</v>
      </c>
      <c r="AG20" s="254">
        <v>48</v>
      </c>
      <c r="AH20" s="254">
        <v>2</v>
      </c>
      <c r="AI20" s="254"/>
      <c r="AJ20" s="254">
        <v>3</v>
      </c>
      <c r="AK20" s="254">
        <v>23</v>
      </c>
      <c r="AL20" s="254">
        <v>3140</v>
      </c>
      <c r="AM20" s="254">
        <v>6266</v>
      </c>
      <c r="AN20" s="254"/>
      <c r="AO20" s="254"/>
      <c r="AP20" s="254"/>
      <c r="AQ20" s="254"/>
      <c r="AR20" s="254"/>
      <c r="AS20" s="254"/>
      <c r="AT20" s="254"/>
      <c r="AU20" s="254"/>
      <c r="AV20" s="254"/>
      <c r="AW20" s="254">
        <v>20</v>
      </c>
      <c r="AX20" s="254">
        <v>18</v>
      </c>
      <c r="AY20" s="254"/>
      <c r="AZ20" s="254"/>
      <c r="BA20" s="254">
        <v>1</v>
      </c>
      <c r="BB20" s="254">
        <v>35</v>
      </c>
      <c r="BC20" s="254">
        <v>19</v>
      </c>
      <c r="BD20" s="254">
        <v>8</v>
      </c>
      <c r="BE20" s="254">
        <v>101</v>
      </c>
      <c r="BF20" s="254">
        <v>138</v>
      </c>
      <c r="BG20" s="254">
        <v>449</v>
      </c>
      <c r="BH20" s="254">
        <v>476</v>
      </c>
      <c r="BI20" s="254">
        <v>101</v>
      </c>
      <c r="BJ20" s="254">
        <v>81</v>
      </c>
      <c r="BK20" s="254">
        <v>10</v>
      </c>
      <c r="BL20" s="254">
        <v>11</v>
      </c>
      <c r="BM20" s="254"/>
      <c r="BN20" s="254">
        <v>1266</v>
      </c>
      <c r="BO20" s="254">
        <v>591</v>
      </c>
      <c r="BP20" s="254">
        <v>441</v>
      </c>
      <c r="BQ20" s="254">
        <v>240</v>
      </c>
      <c r="BR20" s="254">
        <v>13</v>
      </c>
      <c r="BS20" s="254">
        <v>6</v>
      </c>
      <c r="BT20" s="254"/>
      <c r="BU20" s="254"/>
      <c r="BV20" s="254"/>
      <c r="BW20" s="254">
        <v>1291</v>
      </c>
      <c r="BX20" s="254">
        <v>2658</v>
      </c>
      <c r="BY20" s="254">
        <v>8924</v>
      </c>
    </row>
    <row r="21" spans="2:77" x14ac:dyDescent="0.35">
      <c r="B21" s="254" t="s">
        <v>320</v>
      </c>
      <c r="C21" s="254">
        <v>52</v>
      </c>
      <c r="D21" s="254"/>
      <c r="E21" s="254"/>
      <c r="F21" s="254"/>
      <c r="G21" s="254"/>
      <c r="H21" s="254"/>
      <c r="I21" s="254"/>
      <c r="J21" s="254">
        <v>350</v>
      </c>
      <c r="K21" s="254">
        <v>402</v>
      </c>
      <c r="L21" s="254">
        <v>83</v>
      </c>
      <c r="M21" s="254">
        <v>40</v>
      </c>
      <c r="N21" s="254">
        <v>187</v>
      </c>
      <c r="O21" s="254">
        <v>220</v>
      </c>
      <c r="P21" s="254">
        <v>236</v>
      </c>
      <c r="Q21" s="254">
        <v>1759</v>
      </c>
      <c r="R21" s="254">
        <v>1117</v>
      </c>
      <c r="S21" s="254">
        <v>68</v>
      </c>
      <c r="T21" s="254">
        <v>3710</v>
      </c>
      <c r="U21" s="254">
        <v>242</v>
      </c>
      <c r="V21" s="254">
        <v>297</v>
      </c>
      <c r="W21" s="254">
        <v>2273</v>
      </c>
      <c r="X21" s="254">
        <v>1291</v>
      </c>
      <c r="Y21" s="254">
        <v>3477</v>
      </c>
      <c r="Z21" s="254">
        <v>3636</v>
      </c>
      <c r="AA21" s="254">
        <v>1510</v>
      </c>
      <c r="AB21" s="254">
        <v>76</v>
      </c>
      <c r="AC21" s="254">
        <v>12802</v>
      </c>
      <c r="AD21" s="254">
        <v>1899</v>
      </c>
      <c r="AE21" s="254">
        <v>914</v>
      </c>
      <c r="AF21" s="254">
        <v>1475</v>
      </c>
      <c r="AG21" s="254">
        <v>39</v>
      </c>
      <c r="AH21" s="254">
        <v>7</v>
      </c>
      <c r="AI21" s="254">
        <v>3</v>
      </c>
      <c r="AJ21" s="254">
        <v>4</v>
      </c>
      <c r="AK21" s="254">
        <v>138</v>
      </c>
      <c r="AL21" s="254">
        <v>4479</v>
      </c>
      <c r="AM21" s="254">
        <v>21393</v>
      </c>
      <c r="AN21" s="254"/>
      <c r="AO21" s="254"/>
      <c r="AP21" s="254"/>
      <c r="AQ21" s="254"/>
      <c r="AR21" s="254"/>
      <c r="AS21" s="254"/>
      <c r="AT21" s="254"/>
      <c r="AU21" s="254"/>
      <c r="AV21" s="254"/>
      <c r="AW21" s="254">
        <v>9</v>
      </c>
      <c r="AX21" s="254">
        <v>21</v>
      </c>
      <c r="AY21" s="254">
        <v>42</v>
      </c>
      <c r="AZ21" s="254">
        <v>40</v>
      </c>
      <c r="BA21" s="254">
        <v>55</v>
      </c>
      <c r="BB21" s="254">
        <v>73</v>
      </c>
      <c r="BC21" s="254">
        <v>40</v>
      </c>
      <c r="BD21" s="254"/>
      <c r="BE21" s="254">
        <v>280</v>
      </c>
      <c r="BF21" s="254">
        <v>688</v>
      </c>
      <c r="BG21" s="254">
        <v>477</v>
      </c>
      <c r="BH21" s="254">
        <v>1005</v>
      </c>
      <c r="BI21" s="254">
        <v>742</v>
      </c>
      <c r="BJ21" s="254">
        <v>473</v>
      </c>
      <c r="BK21" s="254">
        <v>309</v>
      </c>
      <c r="BL21" s="254">
        <v>84</v>
      </c>
      <c r="BM21" s="254"/>
      <c r="BN21" s="254">
        <v>3778</v>
      </c>
      <c r="BO21" s="254">
        <v>580</v>
      </c>
      <c r="BP21" s="254">
        <v>611</v>
      </c>
      <c r="BQ21" s="254">
        <v>832</v>
      </c>
      <c r="BR21" s="254">
        <v>241</v>
      </c>
      <c r="BS21" s="254">
        <v>27</v>
      </c>
      <c r="BT21" s="254">
        <v>2</v>
      </c>
      <c r="BU21" s="254">
        <v>1</v>
      </c>
      <c r="BV21" s="254">
        <v>16</v>
      </c>
      <c r="BW21" s="254">
        <v>2310</v>
      </c>
      <c r="BX21" s="254">
        <v>6368</v>
      </c>
      <c r="BY21" s="254">
        <v>27761</v>
      </c>
    </row>
    <row r="22" spans="2:77" x14ac:dyDescent="0.35">
      <c r="B22" s="254" t="s">
        <v>321</v>
      </c>
      <c r="C22" s="254">
        <v>50</v>
      </c>
      <c r="D22" s="254"/>
      <c r="E22" s="254"/>
      <c r="F22" s="254"/>
      <c r="G22" s="254"/>
      <c r="H22" s="254">
        <v>1</v>
      </c>
      <c r="I22" s="254"/>
      <c r="J22" s="254">
        <v>1445</v>
      </c>
      <c r="K22" s="254">
        <v>1496</v>
      </c>
      <c r="L22" s="254">
        <v>584</v>
      </c>
      <c r="M22" s="254">
        <v>332</v>
      </c>
      <c r="N22" s="254">
        <v>1029</v>
      </c>
      <c r="O22" s="254">
        <v>1236</v>
      </c>
      <c r="P22" s="254">
        <v>1227</v>
      </c>
      <c r="Q22" s="254">
        <v>7077</v>
      </c>
      <c r="R22" s="254">
        <v>5703</v>
      </c>
      <c r="S22" s="254">
        <v>44</v>
      </c>
      <c r="T22" s="254">
        <v>17232</v>
      </c>
      <c r="U22" s="254">
        <v>396</v>
      </c>
      <c r="V22" s="254">
        <v>348</v>
      </c>
      <c r="W22" s="254">
        <v>3033</v>
      </c>
      <c r="X22" s="254">
        <v>2159</v>
      </c>
      <c r="Y22" s="254">
        <v>4714</v>
      </c>
      <c r="Z22" s="254">
        <v>10957</v>
      </c>
      <c r="AA22" s="254">
        <v>3050</v>
      </c>
      <c r="AB22" s="254">
        <v>230</v>
      </c>
      <c r="AC22" s="254">
        <v>24887</v>
      </c>
      <c r="AD22" s="254">
        <v>6357</v>
      </c>
      <c r="AE22" s="254">
        <v>2455</v>
      </c>
      <c r="AF22" s="254">
        <v>4585</v>
      </c>
      <c r="AG22" s="254">
        <v>327</v>
      </c>
      <c r="AH22" s="254">
        <v>117</v>
      </c>
      <c r="AI22" s="254">
        <v>13</v>
      </c>
      <c r="AJ22" s="254">
        <v>5</v>
      </c>
      <c r="AK22" s="254">
        <v>636</v>
      </c>
      <c r="AL22" s="254">
        <v>14495</v>
      </c>
      <c r="AM22" s="254">
        <v>58110</v>
      </c>
      <c r="AN22" s="254"/>
      <c r="AO22" s="254"/>
      <c r="AP22" s="254"/>
      <c r="AQ22" s="254"/>
      <c r="AR22" s="254"/>
      <c r="AS22" s="254"/>
      <c r="AT22" s="254"/>
      <c r="AU22" s="254">
        <v>1</v>
      </c>
      <c r="AV22" s="254">
        <v>1</v>
      </c>
      <c r="AW22" s="254">
        <v>162</v>
      </c>
      <c r="AX22" s="254">
        <v>32</v>
      </c>
      <c r="AY22" s="254">
        <v>181</v>
      </c>
      <c r="AZ22" s="254">
        <v>102</v>
      </c>
      <c r="BA22" s="254">
        <v>236</v>
      </c>
      <c r="BB22" s="254">
        <v>200</v>
      </c>
      <c r="BC22" s="254">
        <v>245</v>
      </c>
      <c r="BD22" s="254"/>
      <c r="BE22" s="254">
        <v>1158</v>
      </c>
      <c r="BF22" s="254">
        <v>2367</v>
      </c>
      <c r="BG22" s="254">
        <v>1268</v>
      </c>
      <c r="BH22" s="254">
        <v>3556</v>
      </c>
      <c r="BI22" s="254">
        <v>2541</v>
      </c>
      <c r="BJ22" s="254">
        <v>2523</v>
      </c>
      <c r="BK22" s="254">
        <v>1096</v>
      </c>
      <c r="BL22" s="254">
        <v>580</v>
      </c>
      <c r="BM22" s="254"/>
      <c r="BN22" s="254">
        <v>13931</v>
      </c>
      <c r="BO22" s="254">
        <v>2488</v>
      </c>
      <c r="BP22" s="254">
        <v>2073</v>
      </c>
      <c r="BQ22" s="254">
        <v>2117</v>
      </c>
      <c r="BR22" s="254">
        <v>328</v>
      </c>
      <c r="BS22" s="254">
        <v>81</v>
      </c>
      <c r="BT22" s="254">
        <v>23</v>
      </c>
      <c r="BU22" s="254">
        <v>27</v>
      </c>
      <c r="BV22" s="254">
        <v>10</v>
      </c>
      <c r="BW22" s="254">
        <v>7147</v>
      </c>
      <c r="BX22" s="254">
        <v>22237</v>
      </c>
      <c r="BY22" s="254">
        <v>80347</v>
      </c>
    </row>
    <row r="23" spans="2:77" x14ac:dyDescent="0.35">
      <c r="B23" s="254" t="s">
        <v>322</v>
      </c>
      <c r="C23" s="254">
        <v>353</v>
      </c>
      <c r="D23" s="254">
        <v>107</v>
      </c>
      <c r="E23" s="254">
        <v>128</v>
      </c>
      <c r="F23" s="254">
        <v>19</v>
      </c>
      <c r="G23" s="254">
        <v>8</v>
      </c>
      <c r="H23" s="254">
        <v>7</v>
      </c>
      <c r="I23" s="254">
        <v>6</v>
      </c>
      <c r="J23" s="254">
        <v>1282</v>
      </c>
      <c r="K23" s="254">
        <v>1910</v>
      </c>
      <c r="L23" s="254">
        <v>20</v>
      </c>
      <c r="M23" s="254">
        <v>13</v>
      </c>
      <c r="N23" s="254">
        <v>59</v>
      </c>
      <c r="O23" s="254">
        <v>64</v>
      </c>
      <c r="P23" s="254">
        <v>35</v>
      </c>
      <c r="Q23" s="254">
        <v>495</v>
      </c>
      <c r="R23" s="254">
        <v>566</v>
      </c>
      <c r="S23" s="254">
        <v>43</v>
      </c>
      <c r="T23" s="254">
        <v>1295</v>
      </c>
      <c r="U23" s="254">
        <v>478</v>
      </c>
      <c r="V23" s="254">
        <v>404</v>
      </c>
      <c r="W23" s="254">
        <v>5292</v>
      </c>
      <c r="X23" s="254">
        <v>1785</v>
      </c>
      <c r="Y23" s="254">
        <v>2578</v>
      </c>
      <c r="Z23" s="254">
        <v>2510</v>
      </c>
      <c r="AA23" s="254">
        <v>1422</v>
      </c>
      <c r="AB23" s="254">
        <v>225</v>
      </c>
      <c r="AC23" s="254">
        <v>14694</v>
      </c>
      <c r="AD23" s="254">
        <v>14874</v>
      </c>
      <c r="AE23" s="254">
        <v>8245</v>
      </c>
      <c r="AF23" s="254">
        <v>11191</v>
      </c>
      <c r="AG23" s="254">
        <v>257</v>
      </c>
      <c r="AH23" s="254">
        <v>21</v>
      </c>
      <c r="AI23" s="254">
        <v>3</v>
      </c>
      <c r="AJ23" s="254">
        <v>6</v>
      </c>
      <c r="AK23" s="254">
        <v>1211</v>
      </c>
      <c r="AL23" s="254">
        <v>35808</v>
      </c>
      <c r="AM23" s="254">
        <v>53707</v>
      </c>
      <c r="AN23" s="254">
        <v>22</v>
      </c>
      <c r="AO23" s="254">
        <v>75</v>
      </c>
      <c r="AP23" s="254">
        <v>92</v>
      </c>
      <c r="AQ23" s="254">
        <v>29</v>
      </c>
      <c r="AR23" s="254">
        <v>11</v>
      </c>
      <c r="AS23" s="254">
        <v>2</v>
      </c>
      <c r="AT23" s="254"/>
      <c r="AU23" s="254">
        <v>4</v>
      </c>
      <c r="AV23" s="254">
        <v>235</v>
      </c>
      <c r="AW23" s="254">
        <v>2</v>
      </c>
      <c r="AX23" s="254">
        <v>1</v>
      </c>
      <c r="AY23" s="254">
        <v>9</v>
      </c>
      <c r="AZ23" s="254">
        <v>5</v>
      </c>
      <c r="BA23" s="254">
        <v>2</v>
      </c>
      <c r="BB23" s="254">
        <v>3</v>
      </c>
      <c r="BC23" s="254">
        <v>1</v>
      </c>
      <c r="BD23" s="254"/>
      <c r="BE23" s="254">
        <v>23</v>
      </c>
      <c r="BF23" s="254">
        <v>1028</v>
      </c>
      <c r="BG23" s="254">
        <v>426</v>
      </c>
      <c r="BH23" s="254">
        <v>1266</v>
      </c>
      <c r="BI23" s="254">
        <v>686</v>
      </c>
      <c r="BJ23" s="254">
        <v>408</v>
      </c>
      <c r="BK23" s="254">
        <v>129</v>
      </c>
      <c r="BL23" s="254">
        <v>28</v>
      </c>
      <c r="BM23" s="254"/>
      <c r="BN23" s="254">
        <v>3971</v>
      </c>
      <c r="BO23" s="254">
        <v>3984</v>
      </c>
      <c r="BP23" s="254">
        <v>3383</v>
      </c>
      <c r="BQ23" s="254">
        <v>2499</v>
      </c>
      <c r="BR23" s="254">
        <v>199</v>
      </c>
      <c r="BS23" s="254">
        <v>12</v>
      </c>
      <c r="BT23" s="254">
        <v>1</v>
      </c>
      <c r="BU23" s="254">
        <v>1</v>
      </c>
      <c r="BV23" s="254">
        <v>46</v>
      </c>
      <c r="BW23" s="254">
        <v>10125</v>
      </c>
      <c r="BX23" s="254">
        <v>14354</v>
      </c>
      <c r="BY23" s="254">
        <v>68061</v>
      </c>
    </row>
    <row r="24" spans="2:77" x14ac:dyDescent="0.35">
      <c r="B24" s="254" t="s">
        <v>323</v>
      </c>
      <c r="C24" s="254">
        <v>0</v>
      </c>
      <c r="D24" s="254"/>
      <c r="E24" s="254"/>
      <c r="F24" s="254"/>
      <c r="G24" s="254"/>
      <c r="H24" s="254"/>
      <c r="I24" s="254"/>
      <c r="J24" s="254">
        <v>19</v>
      </c>
      <c r="K24" s="254">
        <v>19</v>
      </c>
      <c r="L24" s="254">
        <v>2</v>
      </c>
      <c r="M24" s="254"/>
      <c r="N24" s="254">
        <v>9</v>
      </c>
      <c r="O24" s="254">
        <v>4</v>
      </c>
      <c r="P24" s="254">
        <v>5</v>
      </c>
      <c r="Q24" s="254">
        <v>35</v>
      </c>
      <c r="R24" s="254">
        <v>56</v>
      </c>
      <c r="S24" s="254">
        <v>2</v>
      </c>
      <c r="T24" s="254">
        <v>113</v>
      </c>
      <c r="U24" s="254">
        <v>117</v>
      </c>
      <c r="V24" s="254">
        <v>141</v>
      </c>
      <c r="W24" s="254">
        <v>1741</v>
      </c>
      <c r="X24" s="254">
        <v>535</v>
      </c>
      <c r="Y24" s="254">
        <v>1119</v>
      </c>
      <c r="Z24" s="254">
        <v>525</v>
      </c>
      <c r="AA24" s="254">
        <v>189</v>
      </c>
      <c r="AB24" s="254">
        <v>53</v>
      </c>
      <c r="AC24" s="254">
        <v>4420</v>
      </c>
      <c r="AD24" s="254">
        <v>2954</v>
      </c>
      <c r="AE24" s="254">
        <v>1459</v>
      </c>
      <c r="AF24" s="254">
        <v>2587</v>
      </c>
      <c r="AG24" s="254">
        <v>131</v>
      </c>
      <c r="AH24" s="254">
        <v>24</v>
      </c>
      <c r="AI24" s="254">
        <v>5</v>
      </c>
      <c r="AJ24" s="254">
        <v>4</v>
      </c>
      <c r="AK24" s="254">
        <v>261</v>
      </c>
      <c r="AL24" s="254">
        <v>7425</v>
      </c>
      <c r="AM24" s="254">
        <v>11977</v>
      </c>
      <c r="AN24" s="254"/>
      <c r="AO24" s="254"/>
      <c r="AP24" s="254"/>
      <c r="AQ24" s="254"/>
      <c r="AR24" s="254"/>
      <c r="AS24" s="254"/>
      <c r="AT24" s="254"/>
      <c r="AU24" s="254"/>
      <c r="AV24" s="254"/>
      <c r="AW24" s="254">
        <v>0</v>
      </c>
      <c r="AX24" s="254"/>
      <c r="AY24" s="254"/>
      <c r="AZ24" s="254"/>
      <c r="BA24" s="254"/>
      <c r="BB24" s="254"/>
      <c r="BC24" s="254"/>
      <c r="BD24" s="254"/>
      <c r="BE24" s="254"/>
      <c r="BF24" s="254">
        <v>453</v>
      </c>
      <c r="BG24" s="254">
        <v>57</v>
      </c>
      <c r="BH24" s="254">
        <v>811</v>
      </c>
      <c r="BI24" s="254">
        <v>695</v>
      </c>
      <c r="BJ24" s="254">
        <v>706</v>
      </c>
      <c r="BK24" s="254">
        <v>308</v>
      </c>
      <c r="BL24" s="254">
        <v>33</v>
      </c>
      <c r="BM24" s="254">
        <v>8</v>
      </c>
      <c r="BN24" s="254">
        <v>3071</v>
      </c>
      <c r="BO24" s="254">
        <v>1030</v>
      </c>
      <c r="BP24" s="254">
        <v>730</v>
      </c>
      <c r="BQ24" s="254">
        <v>792</v>
      </c>
      <c r="BR24" s="254">
        <v>69</v>
      </c>
      <c r="BS24" s="254">
        <v>225</v>
      </c>
      <c r="BT24" s="254">
        <v>17</v>
      </c>
      <c r="BU24" s="254"/>
      <c r="BV24" s="254">
        <v>70</v>
      </c>
      <c r="BW24" s="254">
        <v>2933</v>
      </c>
      <c r="BX24" s="254">
        <v>6004</v>
      </c>
      <c r="BY24" s="254">
        <v>17981</v>
      </c>
    </row>
    <row r="25" spans="2:77" x14ac:dyDescent="0.35">
      <c r="B25" s="254" t="s">
        <v>324</v>
      </c>
      <c r="C25" s="254">
        <v>0</v>
      </c>
      <c r="D25" s="254"/>
      <c r="E25" s="254"/>
      <c r="F25" s="254"/>
      <c r="G25" s="254"/>
      <c r="H25" s="254"/>
      <c r="I25" s="254"/>
      <c r="J25" s="254">
        <v>9</v>
      </c>
      <c r="K25" s="254">
        <v>9</v>
      </c>
      <c r="L25" s="254">
        <v>6</v>
      </c>
      <c r="M25" s="254">
        <v>8</v>
      </c>
      <c r="N25" s="254">
        <v>14</v>
      </c>
      <c r="O25" s="254">
        <v>23</v>
      </c>
      <c r="P25" s="254">
        <v>27</v>
      </c>
      <c r="Q25" s="254">
        <v>236</v>
      </c>
      <c r="R25" s="254">
        <v>262</v>
      </c>
      <c r="S25" s="254">
        <v>32</v>
      </c>
      <c r="T25" s="254">
        <v>608</v>
      </c>
      <c r="U25" s="254">
        <v>70</v>
      </c>
      <c r="V25" s="254">
        <v>107</v>
      </c>
      <c r="W25" s="254">
        <v>1004</v>
      </c>
      <c r="X25" s="254">
        <v>635</v>
      </c>
      <c r="Y25" s="254">
        <v>1349</v>
      </c>
      <c r="Z25" s="254">
        <v>2852</v>
      </c>
      <c r="AA25" s="254">
        <v>808</v>
      </c>
      <c r="AB25" s="254">
        <v>81</v>
      </c>
      <c r="AC25" s="254">
        <v>6906</v>
      </c>
      <c r="AD25" s="254">
        <v>1129</v>
      </c>
      <c r="AE25" s="254">
        <v>369</v>
      </c>
      <c r="AF25" s="254">
        <v>1036</v>
      </c>
      <c r="AG25" s="254">
        <v>28</v>
      </c>
      <c r="AH25" s="254">
        <v>7</v>
      </c>
      <c r="AI25" s="254">
        <v>3</v>
      </c>
      <c r="AJ25" s="254"/>
      <c r="AK25" s="254">
        <v>28</v>
      </c>
      <c r="AL25" s="254">
        <v>2600</v>
      </c>
      <c r="AM25" s="254">
        <v>10123</v>
      </c>
      <c r="AN25" s="254"/>
      <c r="AO25" s="254"/>
      <c r="AP25" s="254"/>
      <c r="AQ25" s="254"/>
      <c r="AR25" s="254"/>
      <c r="AS25" s="254"/>
      <c r="AT25" s="254"/>
      <c r="AU25" s="254"/>
      <c r="AV25" s="254"/>
      <c r="AW25" s="254">
        <v>3</v>
      </c>
      <c r="AX25" s="254">
        <v>8</v>
      </c>
      <c r="AY25" s="254">
        <v>3</v>
      </c>
      <c r="AZ25" s="254">
        <v>22</v>
      </c>
      <c r="BA25" s="254">
        <v>6</v>
      </c>
      <c r="BB25" s="254">
        <v>7</v>
      </c>
      <c r="BC25" s="254">
        <v>5</v>
      </c>
      <c r="BD25" s="254"/>
      <c r="BE25" s="254">
        <v>54</v>
      </c>
      <c r="BF25" s="254">
        <v>96</v>
      </c>
      <c r="BG25" s="254">
        <v>93</v>
      </c>
      <c r="BH25" s="254">
        <v>366</v>
      </c>
      <c r="BI25" s="254">
        <v>244</v>
      </c>
      <c r="BJ25" s="254">
        <v>488</v>
      </c>
      <c r="BK25" s="254">
        <v>234</v>
      </c>
      <c r="BL25" s="254">
        <v>63</v>
      </c>
      <c r="BM25" s="254">
        <v>1</v>
      </c>
      <c r="BN25" s="254">
        <v>1585</v>
      </c>
      <c r="BO25" s="254">
        <v>400</v>
      </c>
      <c r="BP25" s="254">
        <v>359</v>
      </c>
      <c r="BQ25" s="254">
        <v>333</v>
      </c>
      <c r="BR25" s="254">
        <v>40</v>
      </c>
      <c r="BS25" s="254"/>
      <c r="BT25" s="254"/>
      <c r="BU25" s="254"/>
      <c r="BV25" s="254">
        <v>3</v>
      </c>
      <c r="BW25" s="254">
        <v>1135</v>
      </c>
      <c r="BX25" s="254">
        <v>2774</v>
      </c>
      <c r="BY25" s="254">
        <v>12897</v>
      </c>
    </row>
    <row r="26" spans="2:77" x14ac:dyDescent="0.35">
      <c r="B26" s="254" t="s">
        <v>325</v>
      </c>
      <c r="C26" s="254">
        <v>0</v>
      </c>
      <c r="D26" s="254"/>
      <c r="E26" s="254"/>
      <c r="F26" s="254"/>
      <c r="G26" s="254"/>
      <c r="H26" s="254"/>
      <c r="I26" s="254"/>
      <c r="J26" s="254">
        <v>52</v>
      </c>
      <c r="K26" s="254">
        <v>52</v>
      </c>
      <c r="L26" s="254">
        <v>2</v>
      </c>
      <c r="M26" s="254">
        <v>2</v>
      </c>
      <c r="N26" s="254">
        <v>9</v>
      </c>
      <c r="O26" s="254">
        <v>11</v>
      </c>
      <c r="P26" s="254">
        <v>6</v>
      </c>
      <c r="Q26" s="254">
        <v>70</v>
      </c>
      <c r="R26" s="254">
        <v>82</v>
      </c>
      <c r="S26" s="254">
        <v>5</v>
      </c>
      <c r="T26" s="254">
        <v>187</v>
      </c>
      <c r="U26" s="254">
        <v>121</v>
      </c>
      <c r="V26" s="254">
        <v>159</v>
      </c>
      <c r="W26" s="254">
        <v>1631</v>
      </c>
      <c r="X26" s="254">
        <v>643</v>
      </c>
      <c r="Y26" s="254">
        <v>902</v>
      </c>
      <c r="Z26" s="254">
        <v>1094</v>
      </c>
      <c r="AA26" s="254">
        <v>516</v>
      </c>
      <c r="AB26" s="254">
        <v>41</v>
      </c>
      <c r="AC26" s="254">
        <v>5107</v>
      </c>
      <c r="AD26" s="254">
        <v>1717</v>
      </c>
      <c r="AE26" s="254">
        <v>968</v>
      </c>
      <c r="AF26" s="254">
        <v>1088</v>
      </c>
      <c r="AG26" s="254">
        <v>49</v>
      </c>
      <c r="AH26" s="254">
        <v>13</v>
      </c>
      <c r="AI26" s="254">
        <v>1</v>
      </c>
      <c r="AJ26" s="254">
        <v>2</v>
      </c>
      <c r="AK26" s="254">
        <v>97</v>
      </c>
      <c r="AL26" s="254">
        <v>3935</v>
      </c>
      <c r="AM26" s="254">
        <v>9281</v>
      </c>
      <c r="AN26" s="254"/>
      <c r="AO26" s="254"/>
      <c r="AP26" s="254"/>
      <c r="AQ26" s="254"/>
      <c r="AR26" s="254"/>
      <c r="AS26" s="254"/>
      <c r="AT26" s="254"/>
      <c r="AU26" s="254"/>
      <c r="AV26" s="254"/>
      <c r="AW26" s="254">
        <v>0</v>
      </c>
      <c r="AX26" s="254"/>
      <c r="AY26" s="254"/>
      <c r="AZ26" s="254"/>
      <c r="BA26" s="254"/>
      <c r="BB26" s="254"/>
      <c r="BC26" s="254"/>
      <c r="BD26" s="254"/>
      <c r="BE26" s="254"/>
      <c r="BF26" s="254">
        <v>113</v>
      </c>
      <c r="BG26" s="254">
        <v>165</v>
      </c>
      <c r="BH26" s="254">
        <v>252</v>
      </c>
      <c r="BI26" s="254">
        <v>85</v>
      </c>
      <c r="BJ26" s="254">
        <v>62</v>
      </c>
      <c r="BK26" s="254">
        <v>36</v>
      </c>
      <c r="BL26" s="254">
        <v>14</v>
      </c>
      <c r="BM26" s="254"/>
      <c r="BN26" s="254">
        <v>727</v>
      </c>
      <c r="BO26" s="254">
        <v>846</v>
      </c>
      <c r="BP26" s="254">
        <v>184</v>
      </c>
      <c r="BQ26" s="254">
        <v>76</v>
      </c>
      <c r="BR26" s="254">
        <v>1</v>
      </c>
      <c r="BS26" s="254"/>
      <c r="BT26" s="254"/>
      <c r="BU26" s="254"/>
      <c r="BV26" s="254">
        <v>101</v>
      </c>
      <c r="BW26" s="254">
        <v>1208</v>
      </c>
      <c r="BX26" s="254">
        <v>1935</v>
      </c>
      <c r="BY26" s="254">
        <v>11216</v>
      </c>
    </row>
    <row r="27" spans="2:77" x14ac:dyDescent="0.35">
      <c r="B27" s="254" t="s">
        <v>326</v>
      </c>
      <c r="C27" s="254">
        <v>1</v>
      </c>
      <c r="D27" s="254"/>
      <c r="E27" s="254"/>
      <c r="F27" s="254"/>
      <c r="G27" s="254">
        <v>1</v>
      </c>
      <c r="H27" s="254"/>
      <c r="I27" s="254"/>
      <c r="J27" s="254">
        <v>86</v>
      </c>
      <c r="K27" s="254">
        <v>88</v>
      </c>
      <c r="L27" s="254">
        <v>86</v>
      </c>
      <c r="M27" s="254">
        <v>42</v>
      </c>
      <c r="N27" s="254">
        <v>277</v>
      </c>
      <c r="O27" s="254">
        <v>328</v>
      </c>
      <c r="P27" s="254">
        <v>301</v>
      </c>
      <c r="Q27" s="254">
        <v>2302</v>
      </c>
      <c r="R27" s="254">
        <v>1501</v>
      </c>
      <c r="S27" s="254">
        <v>57</v>
      </c>
      <c r="T27" s="254">
        <v>4894</v>
      </c>
      <c r="U27" s="254">
        <v>592</v>
      </c>
      <c r="V27" s="254">
        <v>329</v>
      </c>
      <c r="W27" s="254">
        <v>2959</v>
      </c>
      <c r="X27" s="254">
        <v>1956</v>
      </c>
      <c r="Y27" s="254">
        <v>4006</v>
      </c>
      <c r="Z27" s="254">
        <v>6712</v>
      </c>
      <c r="AA27" s="254">
        <v>2206</v>
      </c>
      <c r="AB27" s="254">
        <v>93</v>
      </c>
      <c r="AC27" s="254">
        <v>18853</v>
      </c>
      <c r="AD27" s="254">
        <v>3083</v>
      </c>
      <c r="AE27" s="254">
        <v>1328</v>
      </c>
      <c r="AF27" s="254">
        <v>1907</v>
      </c>
      <c r="AG27" s="254">
        <v>125</v>
      </c>
      <c r="AH27" s="254">
        <v>11</v>
      </c>
      <c r="AI27" s="254">
        <v>6</v>
      </c>
      <c r="AJ27" s="254">
        <v>3</v>
      </c>
      <c r="AK27" s="254">
        <v>568</v>
      </c>
      <c r="AL27" s="254">
        <v>7031</v>
      </c>
      <c r="AM27" s="254">
        <v>30866</v>
      </c>
      <c r="AN27" s="254"/>
      <c r="AO27" s="254">
        <v>1</v>
      </c>
      <c r="AP27" s="254"/>
      <c r="AQ27" s="254">
        <v>1</v>
      </c>
      <c r="AR27" s="254"/>
      <c r="AS27" s="254"/>
      <c r="AT27" s="254"/>
      <c r="AU27" s="254"/>
      <c r="AV27" s="254">
        <v>2</v>
      </c>
      <c r="AW27" s="254">
        <v>120</v>
      </c>
      <c r="AX27" s="254">
        <v>33</v>
      </c>
      <c r="AY27" s="254">
        <v>33</v>
      </c>
      <c r="AZ27" s="254">
        <v>51</v>
      </c>
      <c r="BA27" s="254">
        <v>77</v>
      </c>
      <c r="BB27" s="254">
        <v>97</v>
      </c>
      <c r="BC27" s="254">
        <v>142</v>
      </c>
      <c r="BD27" s="254"/>
      <c r="BE27" s="254">
        <v>553</v>
      </c>
      <c r="BF27" s="254">
        <v>1278</v>
      </c>
      <c r="BG27" s="254">
        <v>1101</v>
      </c>
      <c r="BH27" s="254">
        <v>2510</v>
      </c>
      <c r="BI27" s="254">
        <v>936</v>
      </c>
      <c r="BJ27" s="254">
        <v>1025</v>
      </c>
      <c r="BK27" s="254">
        <v>654</v>
      </c>
      <c r="BL27" s="254">
        <v>465</v>
      </c>
      <c r="BM27" s="254">
        <v>3</v>
      </c>
      <c r="BN27" s="254">
        <v>7972</v>
      </c>
      <c r="BO27" s="254">
        <v>1452</v>
      </c>
      <c r="BP27" s="254">
        <v>1134</v>
      </c>
      <c r="BQ27" s="254">
        <v>1715</v>
      </c>
      <c r="BR27" s="254">
        <v>218</v>
      </c>
      <c r="BS27" s="254">
        <v>3</v>
      </c>
      <c r="BT27" s="254">
        <v>5</v>
      </c>
      <c r="BU27" s="254">
        <v>1</v>
      </c>
      <c r="BV27" s="254">
        <v>85</v>
      </c>
      <c r="BW27" s="254">
        <v>4613</v>
      </c>
      <c r="BX27" s="254">
        <v>13140</v>
      </c>
      <c r="BY27" s="254">
        <v>44006</v>
      </c>
    </row>
    <row r="28" spans="2:77" x14ac:dyDescent="0.35">
      <c r="B28" s="254" t="s">
        <v>327</v>
      </c>
      <c r="C28" s="254">
        <v>2</v>
      </c>
      <c r="D28" s="254"/>
      <c r="E28" s="254"/>
      <c r="F28" s="254"/>
      <c r="G28" s="254"/>
      <c r="H28" s="254"/>
      <c r="I28" s="254"/>
      <c r="J28" s="254">
        <v>257</v>
      </c>
      <c r="K28" s="254">
        <v>259</v>
      </c>
      <c r="L28" s="254">
        <v>25</v>
      </c>
      <c r="M28" s="254">
        <v>9</v>
      </c>
      <c r="N28" s="254">
        <v>54</v>
      </c>
      <c r="O28" s="254">
        <v>73</v>
      </c>
      <c r="P28" s="254">
        <v>33</v>
      </c>
      <c r="Q28" s="254">
        <v>386</v>
      </c>
      <c r="R28" s="254">
        <v>689</v>
      </c>
      <c r="S28" s="254">
        <v>81</v>
      </c>
      <c r="T28" s="254">
        <v>1350</v>
      </c>
      <c r="U28" s="254">
        <v>113</v>
      </c>
      <c r="V28" s="254">
        <v>148</v>
      </c>
      <c r="W28" s="254">
        <v>2184</v>
      </c>
      <c r="X28" s="254">
        <v>866</v>
      </c>
      <c r="Y28" s="254">
        <v>945</v>
      </c>
      <c r="Z28" s="254">
        <v>1585</v>
      </c>
      <c r="AA28" s="254">
        <v>1138</v>
      </c>
      <c r="AB28" s="254">
        <v>401</v>
      </c>
      <c r="AC28" s="254">
        <v>7380</v>
      </c>
      <c r="AD28" s="254">
        <v>3220</v>
      </c>
      <c r="AE28" s="254">
        <v>2338</v>
      </c>
      <c r="AF28" s="254">
        <v>1998</v>
      </c>
      <c r="AG28" s="254">
        <v>66</v>
      </c>
      <c r="AH28" s="254">
        <v>5</v>
      </c>
      <c r="AI28" s="254">
        <v>3</v>
      </c>
      <c r="AJ28" s="254">
        <v>7</v>
      </c>
      <c r="AK28" s="254">
        <v>232</v>
      </c>
      <c r="AL28" s="254">
        <v>7869</v>
      </c>
      <c r="AM28" s="254">
        <v>16858</v>
      </c>
      <c r="AN28" s="254"/>
      <c r="AO28" s="254"/>
      <c r="AP28" s="254"/>
      <c r="AQ28" s="254"/>
      <c r="AR28" s="254"/>
      <c r="AS28" s="254"/>
      <c r="AT28" s="254"/>
      <c r="AU28" s="254"/>
      <c r="AV28" s="254"/>
      <c r="AW28" s="254">
        <v>0</v>
      </c>
      <c r="AX28" s="254"/>
      <c r="AY28" s="254"/>
      <c r="AZ28" s="254"/>
      <c r="BA28" s="254"/>
      <c r="BB28" s="254"/>
      <c r="BC28" s="254"/>
      <c r="BD28" s="254"/>
      <c r="BE28" s="254"/>
      <c r="BF28" s="254">
        <v>879</v>
      </c>
      <c r="BG28" s="254">
        <v>160</v>
      </c>
      <c r="BH28" s="254">
        <v>736</v>
      </c>
      <c r="BI28" s="254">
        <v>475</v>
      </c>
      <c r="BJ28" s="254">
        <v>287</v>
      </c>
      <c r="BK28" s="254">
        <v>109</v>
      </c>
      <c r="BL28" s="254">
        <v>37</v>
      </c>
      <c r="BM28" s="254">
        <v>2</v>
      </c>
      <c r="BN28" s="254">
        <v>2685</v>
      </c>
      <c r="BO28" s="254">
        <v>624</v>
      </c>
      <c r="BP28" s="254">
        <v>649</v>
      </c>
      <c r="BQ28" s="254">
        <v>745</v>
      </c>
      <c r="BR28" s="254">
        <v>33</v>
      </c>
      <c r="BS28" s="254">
        <v>4</v>
      </c>
      <c r="BT28" s="254"/>
      <c r="BU28" s="254"/>
      <c r="BV28" s="254">
        <v>48</v>
      </c>
      <c r="BW28" s="254">
        <v>2103</v>
      </c>
      <c r="BX28" s="254">
        <v>4788</v>
      </c>
      <c r="BY28" s="254">
        <v>21646</v>
      </c>
    </row>
    <row r="29" spans="2:77" x14ac:dyDescent="0.35">
      <c r="B29" s="254" t="s">
        <v>328</v>
      </c>
      <c r="C29" s="254">
        <v>0</v>
      </c>
      <c r="D29" s="254"/>
      <c r="E29" s="254"/>
      <c r="F29" s="254"/>
      <c r="G29" s="254"/>
      <c r="H29" s="254"/>
      <c r="I29" s="254"/>
      <c r="J29" s="254">
        <v>313</v>
      </c>
      <c r="K29" s="254">
        <v>313</v>
      </c>
      <c r="L29" s="254">
        <v>71</v>
      </c>
      <c r="M29" s="254">
        <v>35</v>
      </c>
      <c r="N29" s="254">
        <v>88</v>
      </c>
      <c r="O29" s="254">
        <v>94</v>
      </c>
      <c r="P29" s="254">
        <v>89</v>
      </c>
      <c r="Q29" s="254">
        <v>891</v>
      </c>
      <c r="R29" s="254">
        <v>530</v>
      </c>
      <c r="S29" s="254">
        <v>90</v>
      </c>
      <c r="T29" s="254">
        <v>1888</v>
      </c>
      <c r="U29" s="254">
        <v>137</v>
      </c>
      <c r="V29" s="254">
        <v>173</v>
      </c>
      <c r="W29" s="254">
        <v>2004</v>
      </c>
      <c r="X29" s="254">
        <v>475</v>
      </c>
      <c r="Y29" s="254">
        <v>528</v>
      </c>
      <c r="Z29" s="254">
        <v>795</v>
      </c>
      <c r="AA29" s="254">
        <v>293</v>
      </c>
      <c r="AB29" s="254">
        <v>30</v>
      </c>
      <c r="AC29" s="254">
        <v>4435</v>
      </c>
      <c r="AD29" s="254">
        <v>5330</v>
      </c>
      <c r="AE29" s="254">
        <v>4102</v>
      </c>
      <c r="AF29" s="254">
        <v>7987</v>
      </c>
      <c r="AG29" s="254">
        <v>331</v>
      </c>
      <c r="AH29" s="254">
        <v>39</v>
      </c>
      <c r="AI29" s="254">
        <v>5</v>
      </c>
      <c r="AJ29" s="254"/>
      <c r="AK29" s="254">
        <v>230</v>
      </c>
      <c r="AL29" s="254">
        <v>18024</v>
      </c>
      <c r="AM29" s="254">
        <v>24660</v>
      </c>
      <c r="AN29" s="254"/>
      <c r="AO29" s="254"/>
      <c r="AP29" s="254"/>
      <c r="AQ29" s="254"/>
      <c r="AR29" s="254"/>
      <c r="AS29" s="254"/>
      <c r="AT29" s="254"/>
      <c r="AU29" s="254"/>
      <c r="AV29" s="254"/>
      <c r="AW29" s="254">
        <v>2</v>
      </c>
      <c r="AX29" s="254">
        <v>2</v>
      </c>
      <c r="AY29" s="254">
        <v>6</v>
      </c>
      <c r="AZ29" s="254">
        <v>10</v>
      </c>
      <c r="BA29" s="254">
        <v>13</v>
      </c>
      <c r="BB29" s="254">
        <v>76</v>
      </c>
      <c r="BC29" s="254">
        <v>95</v>
      </c>
      <c r="BD29" s="254"/>
      <c r="BE29" s="254">
        <v>204</v>
      </c>
      <c r="BF29" s="254">
        <v>150</v>
      </c>
      <c r="BG29" s="254">
        <v>461</v>
      </c>
      <c r="BH29" s="254">
        <v>1330</v>
      </c>
      <c r="BI29" s="254">
        <v>182</v>
      </c>
      <c r="BJ29" s="254">
        <v>266</v>
      </c>
      <c r="BK29" s="254">
        <v>318</v>
      </c>
      <c r="BL29" s="254">
        <v>8</v>
      </c>
      <c r="BM29" s="254"/>
      <c r="BN29" s="254">
        <v>2715</v>
      </c>
      <c r="BO29" s="254">
        <v>1588</v>
      </c>
      <c r="BP29" s="254">
        <v>2109</v>
      </c>
      <c r="BQ29" s="254">
        <v>3035</v>
      </c>
      <c r="BR29" s="254">
        <v>463</v>
      </c>
      <c r="BS29" s="254">
        <v>7</v>
      </c>
      <c r="BT29" s="254">
        <v>4</v>
      </c>
      <c r="BU29" s="254">
        <v>1</v>
      </c>
      <c r="BV29" s="254">
        <v>29</v>
      </c>
      <c r="BW29" s="254">
        <v>7236</v>
      </c>
      <c r="BX29" s="254">
        <v>10155</v>
      </c>
      <c r="BY29" s="254">
        <v>34815</v>
      </c>
    </row>
    <row r="30" spans="2:77" x14ac:dyDescent="0.35">
      <c r="B30" s="254" t="s">
        <v>329</v>
      </c>
      <c r="C30" s="254">
        <v>0</v>
      </c>
      <c r="D30" s="254"/>
      <c r="E30" s="254"/>
      <c r="F30" s="254"/>
      <c r="G30" s="254"/>
      <c r="H30" s="254"/>
      <c r="I30" s="254"/>
      <c r="J30" s="254">
        <v>64</v>
      </c>
      <c r="K30" s="254">
        <v>64</v>
      </c>
      <c r="L30" s="254">
        <v>5</v>
      </c>
      <c r="M30" s="254">
        <v>8</v>
      </c>
      <c r="N30" s="254">
        <v>29</v>
      </c>
      <c r="O30" s="254">
        <v>27</v>
      </c>
      <c r="P30" s="254">
        <v>28</v>
      </c>
      <c r="Q30" s="254">
        <v>210</v>
      </c>
      <c r="R30" s="254">
        <v>239</v>
      </c>
      <c r="S30" s="254">
        <v>6</v>
      </c>
      <c r="T30" s="254">
        <v>552</v>
      </c>
      <c r="U30" s="254">
        <v>111</v>
      </c>
      <c r="V30" s="254">
        <v>158</v>
      </c>
      <c r="W30" s="254">
        <v>1985</v>
      </c>
      <c r="X30" s="254">
        <v>519</v>
      </c>
      <c r="Y30" s="254">
        <v>1108</v>
      </c>
      <c r="Z30" s="254">
        <v>904</v>
      </c>
      <c r="AA30" s="254">
        <v>482</v>
      </c>
      <c r="AB30" s="254">
        <v>10</v>
      </c>
      <c r="AC30" s="254">
        <v>5277</v>
      </c>
      <c r="AD30" s="254">
        <v>1362</v>
      </c>
      <c r="AE30" s="254">
        <v>1527</v>
      </c>
      <c r="AF30" s="254">
        <v>3838</v>
      </c>
      <c r="AG30" s="254">
        <v>111</v>
      </c>
      <c r="AH30" s="254">
        <v>11</v>
      </c>
      <c r="AI30" s="254">
        <v>3</v>
      </c>
      <c r="AJ30" s="254">
        <v>6</v>
      </c>
      <c r="AK30" s="254">
        <v>179</v>
      </c>
      <c r="AL30" s="254">
        <v>7037</v>
      </c>
      <c r="AM30" s="254">
        <v>12930</v>
      </c>
      <c r="AN30" s="254"/>
      <c r="AO30" s="254"/>
      <c r="AP30" s="254"/>
      <c r="AQ30" s="254"/>
      <c r="AR30" s="254"/>
      <c r="AS30" s="254"/>
      <c r="AT30" s="254"/>
      <c r="AU30" s="254"/>
      <c r="AV30" s="254"/>
      <c r="AW30" s="254">
        <v>42</v>
      </c>
      <c r="AX30" s="254"/>
      <c r="AY30" s="254"/>
      <c r="AZ30" s="254"/>
      <c r="BA30" s="254"/>
      <c r="BB30" s="254"/>
      <c r="BC30" s="254"/>
      <c r="BD30" s="254">
        <v>1</v>
      </c>
      <c r="BE30" s="254">
        <v>43</v>
      </c>
      <c r="BF30" s="254">
        <v>246</v>
      </c>
      <c r="BG30" s="254">
        <v>72</v>
      </c>
      <c r="BH30" s="254">
        <v>1259</v>
      </c>
      <c r="BI30" s="254">
        <v>223</v>
      </c>
      <c r="BJ30" s="254">
        <v>307</v>
      </c>
      <c r="BK30" s="254">
        <v>133</v>
      </c>
      <c r="BL30" s="254">
        <v>63</v>
      </c>
      <c r="BM30" s="254">
        <v>3</v>
      </c>
      <c r="BN30" s="254">
        <v>2306</v>
      </c>
      <c r="BO30" s="254">
        <v>512</v>
      </c>
      <c r="BP30" s="254">
        <v>492</v>
      </c>
      <c r="BQ30" s="254">
        <v>2456</v>
      </c>
      <c r="BR30" s="254">
        <v>486</v>
      </c>
      <c r="BS30" s="254">
        <v>10</v>
      </c>
      <c r="BT30" s="254">
        <v>1</v>
      </c>
      <c r="BU30" s="254"/>
      <c r="BV30" s="254"/>
      <c r="BW30" s="254">
        <v>3957</v>
      </c>
      <c r="BX30" s="254">
        <v>6306</v>
      </c>
      <c r="BY30" s="254">
        <v>19236</v>
      </c>
    </row>
    <row r="31" spans="2:77" x14ac:dyDescent="0.35">
      <c r="B31" s="254" t="s">
        <v>330</v>
      </c>
      <c r="C31" s="254">
        <v>0</v>
      </c>
      <c r="D31" s="254"/>
      <c r="E31" s="254"/>
      <c r="F31" s="254"/>
      <c r="G31" s="254"/>
      <c r="H31" s="254"/>
      <c r="I31" s="254"/>
      <c r="J31" s="254">
        <v>79</v>
      </c>
      <c r="K31" s="254">
        <v>79</v>
      </c>
      <c r="L31" s="254">
        <v>19</v>
      </c>
      <c r="M31" s="254">
        <v>6</v>
      </c>
      <c r="N31" s="254">
        <v>34</v>
      </c>
      <c r="O31" s="254">
        <v>61</v>
      </c>
      <c r="P31" s="254">
        <v>18</v>
      </c>
      <c r="Q31" s="254">
        <v>170</v>
      </c>
      <c r="R31" s="254">
        <v>456</v>
      </c>
      <c r="S31" s="254">
        <v>54</v>
      </c>
      <c r="T31" s="254">
        <v>818</v>
      </c>
      <c r="U31" s="254">
        <v>85</v>
      </c>
      <c r="V31" s="254">
        <v>178</v>
      </c>
      <c r="W31" s="254">
        <v>1488</v>
      </c>
      <c r="X31" s="254">
        <v>511</v>
      </c>
      <c r="Y31" s="254">
        <v>275</v>
      </c>
      <c r="Z31" s="254">
        <v>456</v>
      </c>
      <c r="AA31" s="254">
        <v>315</v>
      </c>
      <c r="AB31" s="254">
        <v>62</v>
      </c>
      <c r="AC31" s="254">
        <v>3370</v>
      </c>
      <c r="AD31" s="254">
        <v>2177</v>
      </c>
      <c r="AE31" s="254">
        <v>1284</v>
      </c>
      <c r="AF31" s="254">
        <v>1336</v>
      </c>
      <c r="AG31" s="254">
        <v>53</v>
      </c>
      <c r="AH31" s="254">
        <v>2</v>
      </c>
      <c r="AI31" s="254">
        <v>2</v>
      </c>
      <c r="AJ31" s="254"/>
      <c r="AK31" s="254">
        <v>92</v>
      </c>
      <c r="AL31" s="254">
        <v>4946</v>
      </c>
      <c r="AM31" s="254">
        <v>9213</v>
      </c>
      <c r="AN31" s="254"/>
      <c r="AO31" s="254"/>
      <c r="AP31" s="254"/>
      <c r="AQ31" s="254"/>
      <c r="AR31" s="254"/>
      <c r="AS31" s="254"/>
      <c r="AT31" s="254"/>
      <c r="AU31" s="254"/>
      <c r="AV31" s="254"/>
      <c r="AW31" s="254">
        <v>0</v>
      </c>
      <c r="AX31" s="254"/>
      <c r="AY31" s="254"/>
      <c r="AZ31" s="254"/>
      <c r="BA31" s="254"/>
      <c r="BB31" s="254"/>
      <c r="BC31" s="254">
        <v>1</v>
      </c>
      <c r="BD31" s="254"/>
      <c r="BE31" s="254">
        <v>1</v>
      </c>
      <c r="BF31" s="254">
        <v>14</v>
      </c>
      <c r="BG31" s="254">
        <v>16</v>
      </c>
      <c r="BH31" s="254">
        <v>82</v>
      </c>
      <c r="BI31" s="254">
        <v>19</v>
      </c>
      <c r="BJ31" s="254">
        <v>31</v>
      </c>
      <c r="BK31" s="254">
        <v>29</v>
      </c>
      <c r="BL31" s="254"/>
      <c r="BM31" s="254"/>
      <c r="BN31" s="254">
        <v>191</v>
      </c>
      <c r="BO31" s="254">
        <v>274</v>
      </c>
      <c r="BP31" s="254">
        <v>163</v>
      </c>
      <c r="BQ31" s="254">
        <v>50</v>
      </c>
      <c r="BR31" s="254">
        <v>9</v>
      </c>
      <c r="BS31" s="254"/>
      <c r="BT31" s="254"/>
      <c r="BU31" s="254"/>
      <c r="BV31" s="254"/>
      <c r="BW31" s="254">
        <v>496</v>
      </c>
      <c r="BX31" s="254">
        <v>688</v>
      </c>
      <c r="BY31" s="254">
        <v>9901</v>
      </c>
    </row>
    <row r="32" spans="2:77" x14ac:dyDescent="0.35">
      <c r="B32" s="254" t="s">
        <v>331</v>
      </c>
      <c r="C32" s="254">
        <v>0</v>
      </c>
      <c r="D32" s="254"/>
      <c r="E32" s="254"/>
      <c r="F32" s="254"/>
      <c r="G32" s="254"/>
      <c r="H32" s="254"/>
      <c r="I32" s="254"/>
      <c r="J32" s="254">
        <v>12</v>
      </c>
      <c r="K32" s="254">
        <v>12</v>
      </c>
      <c r="L32" s="254">
        <v>1</v>
      </c>
      <c r="M32" s="254">
        <v>2</v>
      </c>
      <c r="N32" s="254">
        <v>3</v>
      </c>
      <c r="O32" s="254">
        <v>10</v>
      </c>
      <c r="P32" s="254">
        <v>3</v>
      </c>
      <c r="Q32" s="254">
        <v>25</v>
      </c>
      <c r="R32" s="254">
        <v>73</v>
      </c>
      <c r="S32" s="254">
        <v>8</v>
      </c>
      <c r="T32" s="254">
        <v>125</v>
      </c>
      <c r="U32" s="254">
        <v>14</v>
      </c>
      <c r="V32" s="254">
        <v>41</v>
      </c>
      <c r="W32" s="254">
        <v>866</v>
      </c>
      <c r="X32" s="254">
        <v>127</v>
      </c>
      <c r="Y32" s="254">
        <v>204</v>
      </c>
      <c r="Z32" s="254">
        <v>147</v>
      </c>
      <c r="AA32" s="254">
        <v>143</v>
      </c>
      <c r="AB32" s="254">
        <v>61</v>
      </c>
      <c r="AC32" s="254">
        <v>1603</v>
      </c>
      <c r="AD32" s="254">
        <v>734</v>
      </c>
      <c r="AE32" s="254">
        <v>274</v>
      </c>
      <c r="AF32" s="254">
        <v>768</v>
      </c>
      <c r="AG32" s="254">
        <v>11</v>
      </c>
      <c r="AH32" s="254">
        <v>4</v>
      </c>
      <c r="AI32" s="254"/>
      <c r="AJ32" s="254">
        <v>1</v>
      </c>
      <c r="AK32" s="254">
        <v>214</v>
      </c>
      <c r="AL32" s="254">
        <v>2006</v>
      </c>
      <c r="AM32" s="254">
        <v>3746</v>
      </c>
      <c r="AN32" s="254"/>
      <c r="AO32" s="254"/>
      <c r="AP32" s="254"/>
      <c r="AQ32" s="254"/>
      <c r="AR32" s="254"/>
      <c r="AS32" s="254"/>
      <c r="AT32" s="254"/>
      <c r="AU32" s="254"/>
      <c r="AV32" s="254"/>
      <c r="AW32" s="254">
        <v>0</v>
      </c>
      <c r="AX32" s="254"/>
      <c r="AY32" s="254"/>
      <c r="AZ32" s="254">
        <v>7</v>
      </c>
      <c r="BA32" s="254"/>
      <c r="BB32" s="254"/>
      <c r="BC32" s="254"/>
      <c r="BD32" s="254"/>
      <c r="BE32" s="254">
        <v>7</v>
      </c>
      <c r="BF32" s="254">
        <v>160</v>
      </c>
      <c r="BG32" s="254">
        <v>15</v>
      </c>
      <c r="BH32" s="254">
        <v>154</v>
      </c>
      <c r="BI32" s="254">
        <v>69</v>
      </c>
      <c r="BJ32" s="254">
        <v>315</v>
      </c>
      <c r="BK32" s="254">
        <v>32</v>
      </c>
      <c r="BL32" s="254">
        <v>17</v>
      </c>
      <c r="BM32" s="254">
        <v>18</v>
      </c>
      <c r="BN32" s="254">
        <v>780</v>
      </c>
      <c r="BO32" s="254">
        <v>87</v>
      </c>
      <c r="BP32" s="254">
        <v>157</v>
      </c>
      <c r="BQ32" s="254">
        <v>152</v>
      </c>
      <c r="BR32" s="254">
        <v>13</v>
      </c>
      <c r="BS32" s="254"/>
      <c r="BT32" s="254">
        <v>1</v>
      </c>
      <c r="BU32" s="254"/>
      <c r="BV32" s="254">
        <v>17</v>
      </c>
      <c r="BW32" s="254">
        <v>427</v>
      </c>
      <c r="BX32" s="254">
        <v>1214</v>
      </c>
      <c r="BY32" s="254">
        <v>4960</v>
      </c>
    </row>
    <row r="33" spans="2:77" x14ac:dyDescent="0.35">
      <c r="B33" s="254" t="s">
        <v>332</v>
      </c>
      <c r="C33" s="254">
        <v>0</v>
      </c>
      <c r="D33" s="254"/>
      <c r="E33" s="254"/>
      <c r="F33" s="254"/>
      <c r="G33" s="254"/>
      <c r="H33" s="254"/>
      <c r="I33" s="254"/>
      <c r="J33" s="254">
        <v>26</v>
      </c>
      <c r="K33" s="254">
        <v>26</v>
      </c>
      <c r="L33" s="254">
        <v>19</v>
      </c>
      <c r="M33" s="254">
        <v>12</v>
      </c>
      <c r="N33" s="254">
        <v>36</v>
      </c>
      <c r="O33" s="254">
        <v>35</v>
      </c>
      <c r="P33" s="254">
        <v>24</v>
      </c>
      <c r="Q33" s="254">
        <v>214</v>
      </c>
      <c r="R33" s="254">
        <v>324</v>
      </c>
      <c r="S33" s="254">
        <v>13</v>
      </c>
      <c r="T33" s="254">
        <v>677</v>
      </c>
      <c r="U33" s="254">
        <v>72</v>
      </c>
      <c r="V33" s="254">
        <v>61</v>
      </c>
      <c r="W33" s="254">
        <v>492</v>
      </c>
      <c r="X33" s="254">
        <v>322</v>
      </c>
      <c r="Y33" s="254">
        <v>626</v>
      </c>
      <c r="Z33" s="254">
        <v>851</v>
      </c>
      <c r="AA33" s="254">
        <v>499</v>
      </c>
      <c r="AB33" s="254">
        <v>16</v>
      </c>
      <c r="AC33" s="254">
        <v>2939</v>
      </c>
      <c r="AD33" s="254">
        <v>584</v>
      </c>
      <c r="AE33" s="254">
        <v>210</v>
      </c>
      <c r="AF33" s="254">
        <v>281</v>
      </c>
      <c r="AG33" s="254">
        <v>15</v>
      </c>
      <c r="AH33" s="254">
        <v>4</v>
      </c>
      <c r="AI33" s="254">
        <v>3</v>
      </c>
      <c r="AJ33" s="254">
        <v>4</v>
      </c>
      <c r="AK33" s="254">
        <v>30</v>
      </c>
      <c r="AL33" s="254">
        <v>1131</v>
      </c>
      <c r="AM33" s="254">
        <v>4773</v>
      </c>
      <c r="AN33" s="254"/>
      <c r="AO33" s="254"/>
      <c r="AP33" s="254"/>
      <c r="AQ33" s="254"/>
      <c r="AR33" s="254"/>
      <c r="AS33" s="254"/>
      <c r="AT33" s="254"/>
      <c r="AU33" s="254"/>
      <c r="AV33" s="254"/>
      <c r="AW33" s="254">
        <v>2</v>
      </c>
      <c r="AX33" s="254">
        <v>1</v>
      </c>
      <c r="AY33" s="254">
        <v>4</v>
      </c>
      <c r="AZ33" s="254">
        <v>6</v>
      </c>
      <c r="BA33" s="254"/>
      <c r="BB33" s="254">
        <v>8</v>
      </c>
      <c r="BC33" s="254">
        <v>11</v>
      </c>
      <c r="BD33" s="254"/>
      <c r="BE33" s="254">
        <v>32</v>
      </c>
      <c r="BF33" s="254">
        <v>134</v>
      </c>
      <c r="BG33" s="254">
        <v>30</v>
      </c>
      <c r="BH33" s="254">
        <v>57</v>
      </c>
      <c r="BI33" s="254">
        <v>22</v>
      </c>
      <c r="BJ33" s="254">
        <v>66</v>
      </c>
      <c r="BK33" s="254">
        <v>23</v>
      </c>
      <c r="BL33" s="254">
        <v>38</v>
      </c>
      <c r="BM33" s="254"/>
      <c r="BN33" s="254">
        <v>370</v>
      </c>
      <c r="BO33" s="254">
        <v>47</v>
      </c>
      <c r="BP33" s="254">
        <v>100</v>
      </c>
      <c r="BQ33" s="254">
        <v>173</v>
      </c>
      <c r="BR33" s="254">
        <v>2</v>
      </c>
      <c r="BS33" s="254"/>
      <c r="BT33" s="254"/>
      <c r="BU33" s="254"/>
      <c r="BV33" s="254"/>
      <c r="BW33" s="254">
        <v>322</v>
      </c>
      <c r="BX33" s="254">
        <v>724</v>
      </c>
      <c r="BY33" s="254">
        <v>5497</v>
      </c>
    </row>
    <row r="34" spans="2:77" x14ac:dyDescent="0.35">
      <c r="B34" s="254" t="s">
        <v>333</v>
      </c>
      <c r="C34" s="254">
        <v>0</v>
      </c>
      <c r="D34" s="254"/>
      <c r="E34" s="254"/>
      <c r="F34" s="254"/>
      <c r="G34" s="254"/>
      <c r="H34" s="254"/>
      <c r="I34" s="254"/>
      <c r="J34" s="254">
        <v>80</v>
      </c>
      <c r="K34" s="254">
        <v>80</v>
      </c>
      <c r="L34" s="254">
        <v>17</v>
      </c>
      <c r="M34" s="254">
        <v>16</v>
      </c>
      <c r="N34" s="254">
        <v>63</v>
      </c>
      <c r="O34" s="254">
        <v>94</v>
      </c>
      <c r="P34" s="254">
        <v>26</v>
      </c>
      <c r="Q34" s="254">
        <v>434</v>
      </c>
      <c r="R34" s="254">
        <v>793</v>
      </c>
      <c r="S34" s="254">
        <v>60</v>
      </c>
      <c r="T34" s="254">
        <v>1503</v>
      </c>
      <c r="U34" s="254">
        <v>83</v>
      </c>
      <c r="V34" s="254">
        <v>142</v>
      </c>
      <c r="W34" s="254">
        <v>1966</v>
      </c>
      <c r="X34" s="254">
        <v>724</v>
      </c>
      <c r="Y34" s="254">
        <v>454</v>
      </c>
      <c r="Z34" s="254">
        <v>1004</v>
      </c>
      <c r="AA34" s="254">
        <v>876</v>
      </c>
      <c r="AB34" s="254">
        <v>126</v>
      </c>
      <c r="AC34" s="254">
        <v>5375</v>
      </c>
      <c r="AD34" s="254">
        <v>3494</v>
      </c>
      <c r="AE34" s="254">
        <v>2182</v>
      </c>
      <c r="AF34" s="254">
        <v>2258</v>
      </c>
      <c r="AG34" s="254">
        <v>55</v>
      </c>
      <c r="AH34" s="254">
        <v>6</v>
      </c>
      <c r="AI34" s="254">
        <v>3</v>
      </c>
      <c r="AJ34" s="254">
        <v>2</v>
      </c>
      <c r="AK34" s="254">
        <v>311</v>
      </c>
      <c r="AL34" s="254">
        <v>8311</v>
      </c>
      <c r="AM34" s="254">
        <v>15269</v>
      </c>
      <c r="AN34" s="254"/>
      <c r="AO34" s="254"/>
      <c r="AP34" s="254"/>
      <c r="AQ34" s="254"/>
      <c r="AR34" s="254"/>
      <c r="AS34" s="254"/>
      <c r="AT34" s="254"/>
      <c r="AU34" s="254"/>
      <c r="AV34" s="254"/>
      <c r="AW34" s="254">
        <v>1</v>
      </c>
      <c r="AX34" s="254"/>
      <c r="AY34" s="254"/>
      <c r="AZ34" s="254"/>
      <c r="BA34" s="254">
        <v>1</v>
      </c>
      <c r="BB34" s="254"/>
      <c r="BC34" s="254">
        <v>1</v>
      </c>
      <c r="BD34" s="254"/>
      <c r="BE34" s="254">
        <v>3</v>
      </c>
      <c r="BF34" s="254">
        <v>470</v>
      </c>
      <c r="BG34" s="254">
        <v>249</v>
      </c>
      <c r="BH34" s="254">
        <v>917</v>
      </c>
      <c r="BI34" s="254">
        <v>267</v>
      </c>
      <c r="BJ34" s="254">
        <v>91</v>
      </c>
      <c r="BK34" s="254">
        <v>43</v>
      </c>
      <c r="BL34" s="254">
        <v>7</v>
      </c>
      <c r="BM34" s="254"/>
      <c r="BN34" s="254">
        <v>2044</v>
      </c>
      <c r="BO34" s="254">
        <v>852</v>
      </c>
      <c r="BP34" s="254">
        <v>567</v>
      </c>
      <c r="BQ34" s="254">
        <v>822</v>
      </c>
      <c r="BR34" s="254">
        <v>15</v>
      </c>
      <c r="BS34" s="254">
        <v>2</v>
      </c>
      <c r="BT34" s="254"/>
      <c r="BU34" s="254"/>
      <c r="BV34" s="254">
        <v>3</v>
      </c>
      <c r="BW34" s="254">
        <v>2261</v>
      </c>
      <c r="BX34" s="254">
        <v>4308</v>
      </c>
      <c r="BY34" s="254">
        <v>19577</v>
      </c>
    </row>
    <row r="35" spans="2:77" x14ac:dyDescent="0.35">
      <c r="B35" s="254" t="s">
        <v>334</v>
      </c>
      <c r="C35" s="254">
        <v>0</v>
      </c>
      <c r="D35" s="254"/>
      <c r="E35" s="254"/>
      <c r="F35" s="254"/>
      <c r="G35" s="254"/>
      <c r="H35" s="254"/>
      <c r="I35" s="254"/>
      <c r="J35" s="254">
        <v>7</v>
      </c>
      <c r="K35" s="254">
        <v>7</v>
      </c>
      <c r="L35" s="254">
        <v>1</v>
      </c>
      <c r="M35" s="254"/>
      <c r="N35" s="254">
        <v>4</v>
      </c>
      <c r="O35" s="254">
        <v>7</v>
      </c>
      <c r="P35" s="254">
        <v>2</v>
      </c>
      <c r="Q35" s="254">
        <v>54</v>
      </c>
      <c r="R35" s="254">
        <v>32</v>
      </c>
      <c r="S35" s="254">
        <v>8</v>
      </c>
      <c r="T35" s="254">
        <v>108</v>
      </c>
      <c r="U35" s="254">
        <v>26</v>
      </c>
      <c r="V35" s="254">
        <v>29</v>
      </c>
      <c r="W35" s="254">
        <v>461</v>
      </c>
      <c r="X35" s="254">
        <v>103</v>
      </c>
      <c r="Y35" s="254">
        <v>183</v>
      </c>
      <c r="Z35" s="254">
        <v>188</v>
      </c>
      <c r="AA35" s="254">
        <v>68</v>
      </c>
      <c r="AB35" s="254">
        <v>8</v>
      </c>
      <c r="AC35" s="254">
        <v>1066</v>
      </c>
      <c r="AD35" s="254">
        <v>512</v>
      </c>
      <c r="AE35" s="254">
        <v>575</v>
      </c>
      <c r="AF35" s="254">
        <v>688</v>
      </c>
      <c r="AG35" s="254">
        <v>16</v>
      </c>
      <c r="AH35" s="254">
        <v>5</v>
      </c>
      <c r="AI35" s="254">
        <v>2</v>
      </c>
      <c r="AJ35" s="254">
        <v>2</v>
      </c>
      <c r="AK35" s="254">
        <v>39</v>
      </c>
      <c r="AL35" s="254">
        <v>1839</v>
      </c>
      <c r="AM35" s="254">
        <v>3020</v>
      </c>
      <c r="AN35" s="254"/>
      <c r="AO35" s="254"/>
      <c r="AP35" s="254"/>
      <c r="AQ35" s="254"/>
      <c r="AR35" s="254"/>
      <c r="AS35" s="254"/>
      <c r="AT35" s="254"/>
      <c r="AU35" s="254"/>
      <c r="AV35" s="254"/>
      <c r="AW35" s="254">
        <v>0</v>
      </c>
      <c r="AX35" s="254"/>
      <c r="AY35" s="254"/>
      <c r="AZ35" s="254"/>
      <c r="BA35" s="254"/>
      <c r="BB35" s="254">
        <v>1</v>
      </c>
      <c r="BC35" s="254"/>
      <c r="BD35" s="254"/>
      <c r="BE35" s="254">
        <v>1</v>
      </c>
      <c r="BF35" s="254">
        <v>110</v>
      </c>
      <c r="BG35" s="254">
        <v>10</v>
      </c>
      <c r="BH35" s="254">
        <v>134</v>
      </c>
      <c r="BI35" s="254">
        <v>109</v>
      </c>
      <c r="BJ35" s="254">
        <v>71</v>
      </c>
      <c r="BK35" s="254">
        <v>57</v>
      </c>
      <c r="BL35" s="254">
        <v>28</v>
      </c>
      <c r="BM35" s="254"/>
      <c r="BN35" s="254">
        <v>519</v>
      </c>
      <c r="BO35" s="254">
        <v>238</v>
      </c>
      <c r="BP35" s="254">
        <v>198</v>
      </c>
      <c r="BQ35" s="254">
        <v>151</v>
      </c>
      <c r="BR35" s="254">
        <v>23</v>
      </c>
      <c r="BS35" s="254">
        <v>10</v>
      </c>
      <c r="BT35" s="254"/>
      <c r="BU35" s="254"/>
      <c r="BV35" s="254"/>
      <c r="BW35" s="254">
        <v>620</v>
      </c>
      <c r="BX35" s="254">
        <v>1140</v>
      </c>
      <c r="BY35" s="254">
        <v>4160</v>
      </c>
    </row>
    <row r="36" spans="2:77" x14ac:dyDescent="0.35">
      <c r="B36" s="254" t="s">
        <v>335</v>
      </c>
      <c r="C36" s="254">
        <v>13</v>
      </c>
      <c r="D36" s="254"/>
      <c r="E36" s="254"/>
      <c r="F36" s="254"/>
      <c r="G36" s="254"/>
      <c r="H36" s="254"/>
      <c r="I36" s="254"/>
      <c r="J36" s="254">
        <v>66</v>
      </c>
      <c r="K36" s="254">
        <v>79</v>
      </c>
      <c r="L36" s="254">
        <v>5</v>
      </c>
      <c r="M36" s="254">
        <v>7</v>
      </c>
      <c r="N36" s="254">
        <v>12</v>
      </c>
      <c r="O36" s="254">
        <v>26</v>
      </c>
      <c r="P36" s="254">
        <v>9</v>
      </c>
      <c r="Q36" s="254">
        <v>60</v>
      </c>
      <c r="R36" s="254">
        <v>235</v>
      </c>
      <c r="S36" s="254">
        <v>35</v>
      </c>
      <c r="T36" s="254">
        <v>389</v>
      </c>
      <c r="U36" s="254">
        <v>63</v>
      </c>
      <c r="V36" s="254">
        <v>107</v>
      </c>
      <c r="W36" s="254">
        <v>851</v>
      </c>
      <c r="X36" s="254">
        <v>286</v>
      </c>
      <c r="Y36" s="254">
        <v>171</v>
      </c>
      <c r="Z36" s="254">
        <v>240</v>
      </c>
      <c r="AA36" s="254">
        <v>145</v>
      </c>
      <c r="AB36" s="254">
        <v>48</v>
      </c>
      <c r="AC36" s="254">
        <v>1911</v>
      </c>
      <c r="AD36" s="254">
        <v>1235</v>
      </c>
      <c r="AE36" s="254">
        <v>729</v>
      </c>
      <c r="AF36" s="254">
        <v>769</v>
      </c>
      <c r="AG36" s="254">
        <v>13</v>
      </c>
      <c r="AH36" s="254"/>
      <c r="AI36" s="254">
        <v>2</v>
      </c>
      <c r="AJ36" s="254">
        <v>2</v>
      </c>
      <c r="AK36" s="254">
        <v>79</v>
      </c>
      <c r="AL36" s="254">
        <v>2829</v>
      </c>
      <c r="AM36" s="254">
        <v>5208</v>
      </c>
      <c r="AN36" s="254"/>
      <c r="AO36" s="254"/>
      <c r="AP36" s="254"/>
      <c r="AQ36" s="254"/>
      <c r="AR36" s="254"/>
      <c r="AS36" s="254"/>
      <c r="AT36" s="254"/>
      <c r="AU36" s="254"/>
      <c r="AV36" s="254"/>
      <c r="AW36" s="254">
        <v>0</v>
      </c>
      <c r="AX36" s="254">
        <v>4</v>
      </c>
      <c r="AY36" s="254">
        <v>1</v>
      </c>
      <c r="AZ36" s="254"/>
      <c r="BA36" s="254"/>
      <c r="BB36" s="254"/>
      <c r="BC36" s="254"/>
      <c r="BD36" s="254"/>
      <c r="BE36" s="254">
        <v>5</v>
      </c>
      <c r="BF36" s="254">
        <v>19</v>
      </c>
      <c r="BG36" s="254"/>
      <c r="BH36" s="254">
        <v>35</v>
      </c>
      <c r="BI36" s="254"/>
      <c r="BJ36" s="254">
        <v>5</v>
      </c>
      <c r="BK36" s="254"/>
      <c r="BL36" s="254"/>
      <c r="BM36" s="254"/>
      <c r="BN36" s="254">
        <v>59</v>
      </c>
      <c r="BO36" s="254">
        <v>17</v>
      </c>
      <c r="BP36" s="254"/>
      <c r="BQ36" s="254"/>
      <c r="BR36" s="254"/>
      <c r="BS36" s="254"/>
      <c r="BT36" s="254"/>
      <c r="BU36" s="254"/>
      <c r="BV36" s="254"/>
      <c r="BW36" s="254">
        <v>17</v>
      </c>
      <c r="BX36" s="254">
        <v>81</v>
      </c>
      <c r="BY36" s="254">
        <v>5289</v>
      </c>
    </row>
    <row r="37" spans="2:77" x14ac:dyDescent="0.35">
      <c r="B37" s="254" t="s">
        <v>336</v>
      </c>
      <c r="C37" s="254">
        <v>0</v>
      </c>
      <c r="D37" s="254"/>
      <c r="E37" s="254"/>
      <c r="F37" s="254"/>
      <c r="G37" s="254"/>
      <c r="H37" s="254"/>
      <c r="I37" s="254"/>
      <c r="J37" s="254">
        <v>22</v>
      </c>
      <c r="K37" s="254">
        <v>22</v>
      </c>
      <c r="L37" s="254">
        <v>2</v>
      </c>
      <c r="M37" s="254">
        <v>1</v>
      </c>
      <c r="N37" s="254">
        <v>5</v>
      </c>
      <c r="O37" s="254">
        <v>5</v>
      </c>
      <c r="P37" s="254">
        <v>5</v>
      </c>
      <c r="Q37" s="254">
        <v>51</v>
      </c>
      <c r="R37" s="254">
        <v>52</v>
      </c>
      <c r="S37" s="254">
        <v>12</v>
      </c>
      <c r="T37" s="254">
        <v>133</v>
      </c>
      <c r="U37" s="254">
        <v>46</v>
      </c>
      <c r="V37" s="254">
        <v>67</v>
      </c>
      <c r="W37" s="254">
        <v>801</v>
      </c>
      <c r="X37" s="254">
        <v>249</v>
      </c>
      <c r="Y37" s="254">
        <v>278</v>
      </c>
      <c r="Z37" s="254">
        <v>271</v>
      </c>
      <c r="AA37" s="254">
        <v>193</v>
      </c>
      <c r="AB37" s="254">
        <v>11</v>
      </c>
      <c r="AC37" s="254">
        <v>1916</v>
      </c>
      <c r="AD37" s="254">
        <v>758</v>
      </c>
      <c r="AE37" s="254">
        <v>649</v>
      </c>
      <c r="AF37" s="254">
        <v>1007</v>
      </c>
      <c r="AG37" s="254">
        <v>53</v>
      </c>
      <c r="AH37" s="254">
        <v>25</v>
      </c>
      <c r="AI37" s="254">
        <v>1</v>
      </c>
      <c r="AJ37" s="254"/>
      <c r="AK37" s="254">
        <v>24</v>
      </c>
      <c r="AL37" s="254">
        <v>2517</v>
      </c>
      <c r="AM37" s="254">
        <v>4588</v>
      </c>
      <c r="AN37" s="254"/>
      <c r="AO37" s="254"/>
      <c r="AP37" s="254"/>
      <c r="AQ37" s="254"/>
      <c r="AR37" s="254"/>
      <c r="AS37" s="254"/>
      <c r="AT37" s="254"/>
      <c r="AU37" s="254"/>
      <c r="AV37" s="254"/>
      <c r="AW37" s="254">
        <v>0</v>
      </c>
      <c r="AX37" s="254"/>
      <c r="AY37" s="254"/>
      <c r="AZ37" s="254"/>
      <c r="BA37" s="254"/>
      <c r="BB37" s="254"/>
      <c r="BC37" s="254"/>
      <c r="BD37" s="254">
        <v>1</v>
      </c>
      <c r="BE37" s="254">
        <v>1</v>
      </c>
      <c r="BF37" s="254">
        <v>17</v>
      </c>
      <c r="BG37" s="254">
        <v>90</v>
      </c>
      <c r="BH37" s="254">
        <v>207</v>
      </c>
      <c r="BI37" s="254">
        <v>39</v>
      </c>
      <c r="BJ37" s="254">
        <v>303</v>
      </c>
      <c r="BK37" s="254">
        <v>184</v>
      </c>
      <c r="BL37" s="254">
        <v>178</v>
      </c>
      <c r="BM37" s="254"/>
      <c r="BN37" s="254">
        <v>1018</v>
      </c>
      <c r="BO37" s="254">
        <v>255</v>
      </c>
      <c r="BP37" s="254">
        <v>251</v>
      </c>
      <c r="BQ37" s="254">
        <v>283</v>
      </c>
      <c r="BR37" s="254"/>
      <c r="BS37" s="254"/>
      <c r="BT37" s="254"/>
      <c r="BU37" s="254"/>
      <c r="BV37" s="254"/>
      <c r="BW37" s="254">
        <v>789</v>
      </c>
      <c r="BX37" s="254">
        <v>1808</v>
      </c>
      <c r="BY37" s="254">
        <v>6396</v>
      </c>
    </row>
    <row r="38" spans="2:77" x14ac:dyDescent="0.35">
      <c r="B38" s="254" t="s">
        <v>337</v>
      </c>
      <c r="C38" s="254">
        <v>0</v>
      </c>
      <c r="D38" s="254"/>
      <c r="E38" s="254"/>
      <c r="F38" s="254"/>
      <c r="G38" s="254"/>
      <c r="H38" s="254"/>
      <c r="I38" s="254"/>
      <c r="J38" s="254">
        <v>239</v>
      </c>
      <c r="K38" s="254">
        <v>239</v>
      </c>
      <c r="L38" s="254">
        <v>41</v>
      </c>
      <c r="M38" s="254">
        <v>24</v>
      </c>
      <c r="N38" s="254">
        <v>73</v>
      </c>
      <c r="O38" s="254">
        <v>91</v>
      </c>
      <c r="P38" s="254">
        <v>63</v>
      </c>
      <c r="Q38" s="254">
        <v>371</v>
      </c>
      <c r="R38" s="254">
        <v>533</v>
      </c>
      <c r="S38" s="254">
        <v>105</v>
      </c>
      <c r="T38" s="254">
        <v>1301</v>
      </c>
      <c r="U38" s="254">
        <v>109</v>
      </c>
      <c r="V38" s="254">
        <v>209</v>
      </c>
      <c r="W38" s="254">
        <v>2851</v>
      </c>
      <c r="X38" s="254">
        <v>786</v>
      </c>
      <c r="Y38" s="254">
        <v>1301</v>
      </c>
      <c r="Z38" s="254">
        <v>688</v>
      </c>
      <c r="AA38" s="254">
        <v>368</v>
      </c>
      <c r="AB38" s="254">
        <v>66</v>
      </c>
      <c r="AC38" s="254">
        <v>6378</v>
      </c>
      <c r="AD38" s="254">
        <v>8458</v>
      </c>
      <c r="AE38" s="254">
        <v>4281</v>
      </c>
      <c r="AF38" s="254">
        <v>8163</v>
      </c>
      <c r="AG38" s="254">
        <v>119</v>
      </c>
      <c r="AH38" s="254">
        <v>16</v>
      </c>
      <c r="AI38" s="254">
        <v>1</v>
      </c>
      <c r="AJ38" s="254">
        <v>2</v>
      </c>
      <c r="AK38" s="254">
        <v>1001</v>
      </c>
      <c r="AL38" s="254">
        <v>22041</v>
      </c>
      <c r="AM38" s="254">
        <v>29959</v>
      </c>
      <c r="AN38" s="254"/>
      <c r="AO38" s="254"/>
      <c r="AP38" s="254"/>
      <c r="AQ38" s="254"/>
      <c r="AR38" s="254"/>
      <c r="AS38" s="254"/>
      <c r="AT38" s="254"/>
      <c r="AU38" s="254"/>
      <c r="AV38" s="254"/>
      <c r="AW38" s="254">
        <v>2</v>
      </c>
      <c r="AX38" s="254"/>
      <c r="AY38" s="254">
        <v>8</v>
      </c>
      <c r="AZ38" s="254">
        <v>1</v>
      </c>
      <c r="BA38" s="254"/>
      <c r="BB38" s="254"/>
      <c r="BC38" s="254">
        <v>1</v>
      </c>
      <c r="BD38" s="254">
        <v>2</v>
      </c>
      <c r="BE38" s="254">
        <v>14</v>
      </c>
      <c r="BF38" s="254">
        <v>1368</v>
      </c>
      <c r="BG38" s="254">
        <v>525</v>
      </c>
      <c r="BH38" s="254">
        <v>576</v>
      </c>
      <c r="BI38" s="254">
        <v>302</v>
      </c>
      <c r="BJ38" s="254">
        <v>410</v>
      </c>
      <c r="BK38" s="254">
        <v>1364</v>
      </c>
      <c r="BL38" s="254">
        <v>24</v>
      </c>
      <c r="BM38" s="254">
        <v>30</v>
      </c>
      <c r="BN38" s="254">
        <v>4599</v>
      </c>
      <c r="BO38" s="254">
        <v>3211</v>
      </c>
      <c r="BP38" s="254">
        <v>2200</v>
      </c>
      <c r="BQ38" s="254">
        <v>3244</v>
      </c>
      <c r="BR38" s="254">
        <v>98</v>
      </c>
      <c r="BS38" s="254">
        <v>17</v>
      </c>
      <c r="BT38" s="254">
        <v>3</v>
      </c>
      <c r="BU38" s="254">
        <v>2</v>
      </c>
      <c r="BV38" s="254">
        <v>37</v>
      </c>
      <c r="BW38" s="254">
        <v>8812</v>
      </c>
      <c r="BX38" s="254">
        <v>13425</v>
      </c>
      <c r="BY38" s="254">
        <v>43384</v>
      </c>
    </row>
    <row r="39" spans="2:77" x14ac:dyDescent="0.35">
      <c r="B39" s="254" t="s">
        <v>338</v>
      </c>
      <c r="C39" s="254">
        <v>0</v>
      </c>
      <c r="D39" s="254"/>
      <c r="E39" s="254"/>
      <c r="F39" s="254"/>
      <c r="G39" s="254"/>
      <c r="H39" s="254"/>
      <c r="I39" s="254"/>
      <c r="J39" s="254">
        <v>172</v>
      </c>
      <c r="K39" s="254">
        <v>172</v>
      </c>
      <c r="L39" s="254">
        <v>19</v>
      </c>
      <c r="M39" s="254">
        <v>15</v>
      </c>
      <c r="N39" s="254">
        <v>49</v>
      </c>
      <c r="O39" s="254">
        <v>72</v>
      </c>
      <c r="P39" s="254">
        <v>28</v>
      </c>
      <c r="Q39" s="254">
        <v>390</v>
      </c>
      <c r="R39" s="254">
        <v>712</v>
      </c>
      <c r="S39" s="254">
        <v>93</v>
      </c>
      <c r="T39" s="254">
        <v>1378</v>
      </c>
      <c r="U39" s="254">
        <v>169</v>
      </c>
      <c r="V39" s="254">
        <v>246</v>
      </c>
      <c r="W39" s="254">
        <v>3321</v>
      </c>
      <c r="X39" s="254">
        <v>938</v>
      </c>
      <c r="Y39" s="254">
        <v>738</v>
      </c>
      <c r="Z39" s="254">
        <v>1051</v>
      </c>
      <c r="AA39" s="254">
        <v>653</v>
      </c>
      <c r="AB39" s="254">
        <v>191</v>
      </c>
      <c r="AC39" s="254">
        <v>7307</v>
      </c>
      <c r="AD39" s="254">
        <v>2991</v>
      </c>
      <c r="AE39" s="254">
        <v>2012</v>
      </c>
      <c r="AF39" s="254">
        <v>2309</v>
      </c>
      <c r="AG39" s="254">
        <v>47</v>
      </c>
      <c r="AH39" s="254">
        <v>7</v>
      </c>
      <c r="AI39" s="254">
        <v>2</v>
      </c>
      <c r="AJ39" s="254">
        <v>5</v>
      </c>
      <c r="AK39" s="254">
        <v>490</v>
      </c>
      <c r="AL39" s="254">
        <v>7863</v>
      </c>
      <c r="AM39" s="254">
        <v>16720</v>
      </c>
      <c r="AN39" s="254"/>
      <c r="AO39" s="254"/>
      <c r="AP39" s="254"/>
      <c r="AQ39" s="254"/>
      <c r="AR39" s="254"/>
      <c r="AS39" s="254"/>
      <c r="AT39" s="254"/>
      <c r="AU39" s="254"/>
      <c r="AV39" s="254"/>
      <c r="AW39" s="254">
        <v>8</v>
      </c>
      <c r="AX39" s="254">
        <v>48</v>
      </c>
      <c r="AY39" s="254">
        <v>2</v>
      </c>
      <c r="AZ39" s="254">
        <v>4</v>
      </c>
      <c r="BA39" s="254"/>
      <c r="BB39" s="254"/>
      <c r="BC39" s="254"/>
      <c r="BD39" s="254"/>
      <c r="BE39" s="254">
        <v>62</v>
      </c>
      <c r="BF39" s="254">
        <v>630</v>
      </c>
      <c r="BG39" s="254">
        <v>285</v>
      </c>
      <c r="BH39" s="254">
        <v>535</v>
      </c>
      <c r="BI39" s="254">
        <v>291</v>
      </c>
      <c r="BJ39" s="254">
        <v>153</v>
      </c>
      <c r="BK39" s="254">
        <v>126</v>
      </c>
      <c r="BL39" s="254">
        <v>9</v>
      </c>
      <c r="BM39" s="254"/>
      <c r="BN39" s="254">
        <v>2029</v>
      </c>
      <c r="BO39" s="254">
        <v>1108</v>
      </c>
      <c r="BP39" s="254">
        <v>437</v>
      </c>
      <c r="BQ39" s="254">
        <v>847</v>
      </c>
      <c r="BR39" s="254">
        <v>7</v>
      </c>
      <c r="BS39" s="254"/>
      <c r="BT39" s="254"/>
      <c r="BU39" s="254">
        <v>1</v>
      </c>
      <c r="BV39" s="254">
        <v>14</v>
      </c>
      <c r="BW39" s="254">
        <v>2414</v>
      </c>
      <c r="BX39" s="254">
        <v>4505</v>
      </c>
      <c r="BY39" s="254">
        <v>21225</v>
      </c>
    </row>
    <row r="40" spans="2:77" x14ac:dyDescent="0.35">
      <c r="B40" s="254" t="s">
        <v>339</v>
      </c>
      <c r="C40" s="254">
        <v>0</v>
      </c>
      <c r="D40" s="254"/>
      <c r="E40" s="254"/>
      <c r="F40" s="254"/>
      <c r="G40" s="254"/>
      <c r="H40" s="254"/>
      <c r="I40" s="254"/>
      <c r="J40" s="254">
        <v>53</v>
      </c>
      <c r="K40" s="254">
        <v>53</v>
      </c>
      <c r="L40" s="254">
        <v>3</v>
      </c>
      <c r="M40" s="254">
        <v>8</v>
      </c>
      <c r="N40" s="254">
        <v>20</v>
      </c>
      <c r="O40" s="254">
        <v>33</v>
      </c>
      <c r="P40" s="254">
        <v>15</v>
      </c>
      <c r="Q40" s="254">
        <v>256</v>
      </c>
      <c r="R40" s="254">
        <v>162</v>
      </c>
      <c r="S40" s="254">
        <v>1</v>
      </c>
      <c r="T40" s="254">
        <v>498</v>
      </c>
      <c r="U40" s="254">
        <v>59</v>
      </c>
      <c r="V40" s="254">
        <v>118</v>
      </c>
      <c r="W40" s="254">
        <v>1485</v>
      </c>
      <c r="X40" s="254">
        <v>311</v>
      </c>
      <c r="Y40" s="254">
        <v>221</v>
      </c>
      <c r="Z40" s="254">
        <v>348</v>
      </c>
      <c r="AA40" s="254">
        <v>169</v>
      </c>
      <c r="AB40" s="254">
        <v>4</v>
      </c>
      <c r="AC40" s="254">
        <v>2715</v>
      </c>
      <c r="AD40" s="254">
        <v>1449</v>
      </c>
      <c r="AE40" s="254">
        <v>1326</v>
      </c>
      <c r="AF40" s="254">
        <v>1106</v>
      </c>
      <c r="AG40" s="254">
        <v>38</v>
      </c>
      <c r="AH40" s="254">
        <v>1</v>
      </c>
      <c r="AI40" s="254">
        <v>1</v>
      </c>
      <c r="AJ40" s="254">
        <v>2</v>
      </c>
      <c r="AK40" s="254">
        <v>93</v>
      </c>
      <c r="AL40" s="254">
        <v>4016</v>
      </c>
      <c r="AM40" s="254">
        <v>7282</v>
      </c>
      <c r="AN40" s="254"/>
      <c r="AO40" s="254"/>
      <c r="AP40" s="254"/>
      <c r="AQ40" s="254"/>
      <c r="AR40" s="254"/>
      <c r="AS40" s="254"/>
      <c r="AT40" s="254"/>
      <c r="AU40" s="254"/>
      <c r="AV40" s="254"/>
      <c r="AW40" s="254">
        <v>0</v>
      </c>
      <c r="AX40" s="254"/>
      <c r="AY40" s="254"/>
      <c r="AZ40" s="254"/>
      <c r="BA40" s="254"/>
      <c r="BB40" s="254"/>
      <c r="BC40" s="254"/>
      <c r="BD40" s="254"/>
      <c r="BE40" s="254"/>
      <c r="BF40" s="254">
        <v>154</v>
      </c>
      <c r="BG40" s="254">
        <v>599</v>
      </c>
      <c r="BH40" s="254">
        <v>395</v>
      </c>
      <c r="BI40" s="254">
        <v>47</v>
      </c>
      <c r="BJ40" s="254">
        <v>14</v>
      </c>
      <c r="BK40" s="254">
        <v>4</v>
      </c>
      <c r="BL40" s="254">
        <v>1</v>
      </c>
      <c r="BM40" s="254"/>
      <c r="BN40" s="254">
        <v>1214</v>
      </c>
      <c r="BO40" s="254">
        <v>289</v>
      </c>
      <c r="BP40" s="254">
        <v>276</v>
      </c>
      <c r="BQ40" s="254">
        <v>426</v>
      </c>
      <c r="BR40" s="254">
        <v>8</v>
      </c>
      <c r="BS40" s="254">
        <v>8</v>
      </c>
      <c r="BT40" s="254"/>
      <c r="BU40" s="254"/>
      <c r="BV40" s="254"/>
      <c r="BW40" s="254">
        <v>1007</v>
      </c>
      <c r="BX40" s="254">
        <v>2221</v>
      </c>
      <c r="BY40" s="254">
        <v>9503</v>
      </c>
    </row>
    <row r="41" spans="2:77" x14ac:dyDescent="0.35">
      <c r="B41" s="254" t="s">
        <v>340</v>
      </c>
      <c r="C41" s="254">
        <v>0</v>
      </c>
      <c r="D41" s="254"/>
      <c r="E41" s="254"/>
      <c r="F41" s="254"/>
      <c r="G41" s="254"/>
      <c r="H41" s="254"/>
      <c r="I41" s="254"/>
      <c r="J41" s="254">
        <v>31</v>
      </c>
      <c r="K41" s="254">
        <v>31</v>
      </c>
      <c r="L41" s="254">
        <v>18</v>
      </c>
      <c r="M41" s="254">
        <v>3</v>
      </c>
      <c r="N41" s="254">
        <v>30</v>
      </c>
      <c r="O41" s="254">
        <v>36</v>
      </c>
      <c r="P41" s="254">
        <v>17</v>
      </c>
      <c r="Q41" s="254">
        <v>488</v>
      </c>
      <c r="R41" s="254">
        <v>324</v>
      </c>
      <c r="S41" s="254">
        <v>54</v>
      </c>
      <c r="T41" s="254">
        <v>970</v>
      </c>
      <c r="U41" s="254">
        <v>38</v>
      </c>
      <c r="V41" s="254">
        <v>48</v>
      </c>
      <c r="W41" s="254">
        <v>530</v>
      </c>
      <c r="X41" s="254">
        <v>303</v>
      </c>
      <c r="Y41" s="254">
        <v>358</v>
      </c>
      <c r="Z41" s="254">
        <v>610</v>
      </c>
      <c r="AA41" s="254">
        <v>318</v>
      </c>
      <c r="AB41" s="254">
        <v>105</v>
      </c>
      <c r="AC41" s="254">
        <v>2310</v>
      </c>
      <c r="AD41" s="254">
        <v>843</v>
      </c>
      <c r="AE41" s="254">
        <v>502</v>
      </c>
      <c r="AF41" s="254">
        <v>953</v>
      </c>
      <c r="AG41" s="254">
        <v>18</v>
      </c>
      <c r="AH41" s="254">
        <v>2</v>
      </c>
      <c r="AI41" s="254"/>
      <c r="AJ41" s="254"/>
      <c r="AK41" s="254">
        <v>137</v>
      </c>
      <c r="AL41" s="254">
        <v>2455</v>
      </c>
      <c r="AM41" s="254">
        <v>5766</v>
      </c>
      <c r="AN41" s="254"/>
      <c r="AO41" s="254"/>
      <c r="AP41" s="254"/>
      <c r="AQ41" s="254"/>
      <c r="AR41" s="254"/>
      <c r="AS41" s="254"/>
      <c r="AT41" s="254"/>
      <c r="AU41" s="254"/>
      <c r="AV41" s="254"/>
      <c r="AW41" s="254">
        <v>0</v>
      </c>
      <c r="AX41" s="254"/>
      <c r="AY41" s="254"/>
      <c r="AZ41" s="254"/>
      <c r="BA41" s="254"/>
      <c r="BB41" s="254"/>
      <c r="BC41" s="254"/>
      <c r="BD41" s="254"/>
      <c r="BE41" s="254"/>
      <c r="BF41" s="254">
        <v>35</v>
      </c>
      <c r="BG41" s="254">
        <v>8</v>
      </c>
      <c r="BH41" s="254">
        <v>166</v>
      </c>
      <c r="BI41" s="254">
        <v>148</v>
      </c>
      <c r="BJ41" s="254">
        <v>113</v>
      </c>
      <c r="BK41" s="254">
        <v>51</v>
      </c>
      <c r="BL41" s="254">
        <v>6</v>
      </c>
      <c r="BM41" s="254"/>
      <c r="BN41" s="254">
        <v>527</v>
      </c>
      <c r="BO41" s="254">
        <v>234</v>
      </c>
      <c r="BP41" s="254">
        <v>230</v>
      </c>
      <c r="BQ41" s="254">
        <v>350</v>
      </c>
      <c r="BR41" s="254">
        <v>11</v>
      </c>
      <c r="BS41" s="254"/>
      <c r="BT41" s="254"/>
      <c r="BU41" s="254"/>
      <c r="BV41" s="254"/>
      <c r="BW41" s="254">
        <v>825</v>
      </c>
      <c r="BX41" s="254">
        <v>1352</v>
      </c>
      <c r="BY41" s="254">
        <v>7118</v>
      </c>
    </row>
    <row r="42" spans="2:77" x14ac:dyDescent="0.35">
      <c r="B42" s="254" t="s">
        <v>341</v>
      </c>
      <c r="C42" s="254">
        <v>0</v>
      </c>
      <c r="D42" s="254"/>
      <c r="E42" s="254"/>
      <c r="F42" s="254"/>
      <c r="G42" s="254"/>
      <c r="H42" s="254"/>
      <c r="I42" s="254"/>
      <c r="J42" s="254">
        <v>54</v>
      </c>
      <c r="K42" s="254">
        <v>54</v>
      </c>
      <c r="L42" s="254">
        <v>10</v>
      </c>
      <c r="M42" s="254">
        <v>1</v>
      </c>
      <c r="N42" s="254">
        <v>19</v>
      </c>
      <c r="O42" s="254">
        <v>28</v>
      </c>
      <c r="P42" s="254">
        <v>11</v>
      </c>
      <c r="Q42" s="254">
        <v>210</v>
      </c>
      <c r="R42" s="254">
        <v>225</v>
      </c>
      <c r="S42" s="254">
        <v>27</v>
      </c>
      <c r="T42" s="254">
        <v>531</v>
      </c>
      <c r="U42" s="254">
        <v>32</v>
      </c>
      <c r="V42" s="254">
        <v>73</v>
      </c>
      <c r="W42" s="254">
        <v>771</v>
      </c>
      <c r="X42" s="254">
        <v>138</v>
      </c>
      <c r="Y42" s="254">
        <v>280</v>
      </c>
      <c r="Z42" s="254">
        <v>199</v>
      </c>
      <c r="AA42" s="254">
        <v>66</v>
      </c>
      <c r="AB42" s="254">
        <v>5</v>
      </c>
      <c r="AC42" s="254">
        <v>1564</v>
      </c>
      <c r="AD42" s="254">
        <v>1050</v>
      </c>
      <c r="AE42" s="254">
        <v>710</v>
      </c>
      <c r="AF42" s="254">
        <v>595</v>
      </c>
      <c r="AG42" s="254">
        <v>7</v>
      </c>
      <c r="AH42" s="254"/>
      <c r="AI42" s="254">
        <v>1</v>
      </c>
      <c r="AJ42" s="254">
        <v>1</v>
      </c>
      <c r="AK42" s="254">
        <v>12</v>
      </c>
      <c r="AL42" s="254">
        <v>2376</v>
      </c>
      <c r="AM42" s="254">
        <v>4525</v>
      </c>
      <c r="AN42" s="254"/>
      <c r="AO42" s="254"/>
      <c r="AP42" s="254"/>
      <c r="AQ42" s="254"/>
      <c r="AR42" s="254"/>
      <c r="AS42" s="254"/>
      <c r="AT42" s="254"/>
      <c r="AU42" s="254"/>
      <c r="AV42" s="254"/>
      <c r="AW42" s="254">
        <v>0</v>
      </c>
      <c r="AX42" s="254"/>
      <c r="AY42" s="254"/>
      <c r="AZ42" s="254"/>
      <c r="BA42" s="254"/>
      <c r="BB42" s="254"/>
      <c r="BC42" s="254"/>
      <c r="BD42" s="254"/>
      <c r="BE42" s="254"/>
      <c r="BF42" s="254">
        <v>8</v>
      </c>
      <c r="BG42" s="254">
        <v>40</v>
      </c>
      <c r="BH42" s="254">
        <v>312</v>
      </c>
      <c r="BI42" s="254">
        <v>24</v>
      </c>
      <c r="BJ42" s="254">
        <v>96</v>
      </c>
      <c r="BK42" s="254">
        <v>5</v>
      </c>
      <c r="BL42" s="254"/>
      <c r="BM42" s="254"/>
      <c r="BN42" s="254">
        <v>485</v>
      </c>
      <c r="BO42" s="254">
        <v>320</v>
      </c>
      <c r="BP42" s="254">
        <v>172</v>
      </c>
      <c r="BQ42" s="254">
        <v>270</v>
      </c>
      <c r="BR42" s="254">
        <v>20</v>
      </c>
      <c r="BS42" s="254">
        <v>9</v>
      </c>
      <c r="BT42" s="254">
        <v>2</v>
      </c>
      <c r="BU42" s="254"/>
      <c r="BV42" s="254"/>
      <c r="BW42" s="254">
        <v>793</v>
      </c>
      <c r="BX42" s="254">
        <v>1278</v>
      </c>
      <c r="BY42" s="254">
        <v>5803</v>
      </c>
    </row>
    <row r="43" spans="2:77" x14ac:dyDescent="0.35">
      <c r="B43" s="254" t="s">
        <v>342</v>
      </c>
      <c r="C43" s="254">
        <v>0</v>
      </c>
      <c r="D43" s="254"/>
      <c r="E43" s="254"/>
      <c r="F43" s="254"/>
      <c r="G43" s="254"/>
      <c r="H43" s="254"/>
      <c r="I43" s="254"/>
      <c r="J43" s="254">
        <v>17</v>
      </c>
      <c r="K43" s="254">
        <v>17</v>
      </c>
      <c r="L43" s="254">
        <v>4</v>
      </c>
      <c r="M43" s="254">
        <v>5</v>
      </c>
      <c r="N43" s="254">
        <v>5</v>
      </c>
      <c r="O43" s="254">
        <v>8</v>
      </c>
      <c r="P43" s="254">
        <v>6</v>
      </c>
      <c r="Q43" s="254">
        <v>31</v>
      </c>
      <c r="R43" s="254">
        <v>55</v>
      </c>
      <c r="S43" s="254">
        <v>9</v>
      </c>
      <c r="T43" s="254">
        <v>123</v>
      </c>
      <c r="U43" s="254">
        <v>75</v>
      </c>
      <c r="V43" s="254">
        <v>217</v>
      </c>
      <c r="W43" s="254">
        <v>1410</v>
      </c>
      <c r="X43" s="254">
        <v>418</v>
      </c>
      <c r="Y43" s="254">
        <v>988</v>
      </c>
      <c r="Z43" s="254">
        <v>309</v>
      </c>
      <c r="AA43" s="254">
        <v>100</v>
      </c>
      <c r="AB43" s="254">
        <v>43</v>
      </c>
      <c r="AC43" s="254">
        <v>3560</v>
      </c>
      <c r="AD43" s="254">
        <v>2639</v>
      </c>
      <c r="AE43" s="254">
        <v>1146</v>
      </c>
      <c r="AF43" s="254">
        <v>1987</v>
      </c>
      <c r="AG43" s="254">
        <v>74</v>
      </c>
      <c r="AH43" s="254">
        <v>32</v>
      </c>
      <c r="AI43" s="254">
        <v>1</v>
      </c>
      <c r="AJ43" s="254">
        <v>1</v>
      </c>
      <c r="AK43" s="254">
        <v>92</v>
      </c>
      <c r="AL43" s="254">
        <v>5972</v>
      </c>
      <c r="AM43" s="254">
        <v>9672</v>
      </c>
      <c r="AN43" s="254"/>
      <c r="AO43" s="254"/>
      <c r="AP43" s="254"/>
      <c r="AQ43" s="254"/>
      <c r="AR43" s="254"/>
      <c r="AS43" s="254"/>
      <c r="AT43" s="254"/>
      <c r="AU43" s="254"/>
      <c r="AV43" s="254"/>
      <c r="AW43" s="254">
        <v>0</v>
      </c>
      <c r="AX43" s="254"/>
      <c r="AY43" s="254"/>
      <c r="AZ43" s="254"/>
      <c r="BA43" s="254"/>
      <c r="BB43" s="254"/>
      <c r="BC43" s="254"/>
      <c r="BD43" s="254"/>
      <c r="BE43" s="254"/>
      <c r="BF43" s="254">
        <v>181</v>
      </c>
      <c r="BG43" s="254">
        <v>48</v>
      </c>
      <c r="BH43" s="254">
        <v>430</v>
      </c>
      <c r="BI43" s="254">
        <v>169</v>
      </c>
      <c r="BJ43" s="254">
        <v>594</v>
      </c>
      <c r="BK43" s="254">
        <v>908</v>
      </c>
      <c r="BL43" s="254">
        <v>43</v>
      </c>
      <c r="BM43" s="254">
        <v>28</v>
      </c>
      <c r="BN43" s="254">
        <v>2401</v>
      </c>
      <c r="BO43" s="254">
        <v>441</v>
      </c>
      <c r="BP43" s="254">
        <v>519</v>
      </c>
      <c r="BQ43" s="254">
        <v>629</v>
      </c>
      <c r="BR43" s="254">
        <v>12</v>
      </c>
      <c r="BS43" s="254">
        <v>4</v>
      </c>
      <c r="BT43" s="254"/>
      <c r="BU43" s="254"/>
      <c r="BV43" s="254"/>
      <c r="BW43" s="254">
        <v>1605</v>
      </c>
      <c r="BX43" s="254">
        <v>4006</v>
      </c>
      <c r="BY43" s="254">
        <v>13678</v>
      </c>
    </row>
    <row r="44" spans="2:77" x14ac:dyDescent="0.35">
      <c r="B44" s="254" t="s">
        <v>343</v>
      </c>
      <c r="C44" s="254">
        <v>0</v>
      </c>
      <c r="D44" s="254"/>
      <c r="E44" s="254"/>
      <c r="F44" s="254"/>
      <c r="G44" s="254"/>
      <c r="H44" s="254"/>
      <c r="I44" s="254"/>
      <c r="J44" s="254">
        <v>24</v>
      </c>
      <c r="K44" s="254">
        <v>24</v>
      </c>
      <c r="L44" s="254">
        <v>15</v>
      </c>
      <c r="M44" s="254">
        <v>18</v>
      </c>
      <c r="N44" s="254">
        <v>60</v>
      </c>
      <c r="O44" s="254">
        <v>72</v>
      </c>
      <c r="P44" s="254">
        <v>73</v>
      </c>
      <c r="Q44" s="254">
        <v>719</v>
      </c>
      <c r="R44" s="254">
        <v>328</v>
      </c>
      <c r="S44" s="254">
        <v>94</v>
      </c>
      <c r="T44" s="254">
        <v>1379</v>
      </c>
      <c r="U44" s="254">
        <v>166</v>
      </c>
      <c r="V44" s="254">
        <v>221</v>
      </c>
      <c r="W44" s="254">
        <v>1291</v>
      </c>
      <c r="X44" s="254">
        <v>903</v>
      </c>
      <c r="Y44" s="254">
        <v>2901</v>
      </c>
      <c r="Z44" s="254">
        <v>4503</v>
      </c>
      <c r="AA44" s="254">
        <v>1075</v>
      </c>
      <c r="AB44" s="254">
        <v>168</v>
      </c>
      <c r="AC44" s="254">
        <v>11228</v>
      </c>
      <c r="AD44" s="254">
        <v>2448</v>
      </c>
      <c r="AE44" s="254">
        <v>2165</v>
      </c>
      <c r="AF44" s="254">
        <v>3216</v>
      </c>
      <c r="AG44" s="254">
        <v>33</v>
      </c>
      <c r="AH44" s="254">
        <v>2</v>
      </c>
      <c r="AI44" s="254">
        <v>1</v>
      </c>
      <c r="AJ44" s="254"/>
      <c r="AK44" s="254">
        <v>142</v>
      </c>
      <c r="AL44" s="254">
        <v>8007</v>
      </c>
      <c r="AM44" s="254">
        <v>20638</v>
      </c>
      <c r="AN44" s="254"/>
      <c r="AO44" s="254"/>
      <c r="AP44" s="254"/>
      <c r="AQ44" s="254"/>
      <c r="AR44" s="254"/>
      <c r="AS44" s="254"/>
      <c r="AT44" s="254"/>
      <c r="AU44" s="254"/>
      <c r="AV44" s="254"/>
      <c r="AW44" s="254">
        <v>1</v>
      </c>
      <c r="AX44" s="254">
        <v>2</v>
      </c>
      <c r="AY44" s="254">
        <v>6</v>
      </c>
      <c r="AZ44" s="254">
        <v>7</v>
      </c>
      <c r="BA44" s="254">
        <v>5</v>
      </c>
      <c r="BB44" s="254">
        <v>5</v>
      </c>
      <c r="BC44" s="254">
        <v>2</v>
      </c>
      <c r="BD44" s="254"/>
      <c r="BE44" s="254">
        <v>28</v>
      </c>
      <c r="BF44" s="254">
        <v>455</v>
      </c>
      <c r="BG44" s="254">
        <v>973</v>
      </c>
      <c r="BH44" s="254">
        <v>1811</v>
      </c>
      <c r="BI44" s="254">
        <v>1777</v>
      </c>
      <c r="BJ44" s="254">
        <v>873</v>
      </c>
      <c r="BK44" s="254">
        <v>775</v>
      </c>
      <c r="BL44" s="254">
        <v>613</v>
      </c>
      <c r="BM44" s="254">
        <v>11</v>
      </c>
      <c r="BN44" s="254">
        <v>7288</v>
      </c>
      <c r="BO44" s="254">
        <v>1427</v>
      </c>
      <c r="BP44" s="254">
        <v>1401</v>
      </c>
      <c r="BQ44" s="254">
        <v>772</v>
      </c>
      <c r="BR44" s="254">
        <v>168</v>
      </c>
      <c r="BS44" s="254">
        <v>64</v>
      </c>
      <c r="BT44" s="254">
        <v>4</v>
      </c>
      <c r="BU44" s="254">
        <v>58</v>
      </c>
      <c r="BV44" s="254">
        <v>43</v>
      </c>
      <c r="BW44" s="254">
        <v>3937</v>
      </c>
      <c r="BX44" s="254">
        <v>11253</v>
      </c>
      <c r="BY44" s="254">
        <v>31891</v>
      </c>
    </row>
    <row r="45" spans="2:77" x14ac:dyDescent="0.35">
      <c r="B45" s="254" t="s">
        <v>344</v>
      </c>
      <c r="C45" s="254">
        <v>69</v>
      </c>
      <c r="D45" s="254"/>
      <c r="E45" s="254"/>
      <c r="F45" s="254"/>
      <c r="G45" s="254"/>
      <c r="H45" s="254"/>
      <c r="I45" s="254"/>
      <c r="J45" s="254">
        <v>53</v>
      </c>
      <c r="K45" s="254">
        <v>122</v>
      </c>
      <c r="L45" s="254">
        <v>12</v>
      </c>
      <c r="M45" s="254">
        <v>9</v>
      </c>
      <c r="N45" s="254">
        <v>28</v>
      </c>
      <c r="O45" s="254">
        <v>39</v>
      </c>
      <c r="P45" s="254">
        <v>25</v>
      </c>
      <c r="Q45" s="254">
        <v>443</v>
      </c>
      <c r="R45" s="254">
        <v>267</v>
      </c>
      <c r="S45" s="254">
        <v>29</v>
      </c>
      <c r="T45" s="254">
        <v>852</v>
      </c>
      <c r="U45" s="254">
        <v>58</v>
      </c>
      <c r="V45" s="254">
        <v>76</v>
      </c>
      <c r="W45" s="254">
        <v>1144</v>
      </c>
      <c r="X45" s="254">
        <v>311</v>
      </c>
      <c r="Y45" s="254">
        <v>452</v>
      </c>
      <c r="Z45" s="254">
        <v>375</v>
      </c>
      <c r="AA45" s="254">
        <v>188</v>
      </c>
      <c r="AB45" s="254">
        <v>29</v>
      </c>
      <c r="AC45" s="254">
        <v>2633</v>
      </c>
      <c r="AD45" s="254">
        <v>564</v>
      </c>
      <c r="AE45" s="254">
        <v>340</v>
      </c>
      <c r="AF45" s="254">
        <v>1169</v>
      </c>
      <c r="AG45" s="254">
        <v>30</v>
      </c>
      <c r="AH45" s="254">
        <v>8</v>
      </c>
      <c r="AI45" s="254">
        <v>4</v>
      </c>
      <c r="AJ45" s="254">
        <v>1</v>
      </c>
      <c r="AK45" s="254">
        <v>36</v>
      </c>
      <c r="AL45" s="254">
        <v>2152</v>
      </c>
      <c r="AM45" s="254">
        <v>5759</v>
      </c>
      <c r="AN45" s="254">
        <v>1</v>
      </c>
      <c r="AO45" s="254"/>
      <c r="AP45" s="254"/>
      <c r="AQ45" s="254"/>
      <c r="AR45" s="254"/>
      <c r="AS45" s="254"/>
      <c r="AT45" s="254"/>
      <c r="AU45" s="254"/>
      <c r="AV45" s="254">
        <v>1</v>
      </c>
      <c r="AW45" s="254">
        <v>4</v>
      </c>
      <c r="AX45" s="254">
        <v>27</v>
      </c>
      <c r="AY45" s="254">
        <v>26</v>
      </c>
      <c r="AZ45" s="254"/>
      <c r="BA45" s="254">
        <v>1</v>
      </c>
      <c r="BB45" s="254">
        <v>1</v>
      </c>
      <c r="BC45" s="254">
        <v>1</v>
      </c>
      <c r="BD45" s="254"/>
      <c r="BE45" s="254">
        <v>60</v>
      </c>
      <c r="BF45" s="254">
        <v>479</v>
      </c>
      <c r="BG45" s="254">
        <v>229</v>
      </c>
      <c r="BH45" s="254">
        <v>310</v>
      </c>
      <c r="BI45" s="254">
        <v>80</v>
      </c>
      <c r="BJ45" s="254">
        <v>45</v>
      </c>
      <c r="BK45" s="254">
        <v>10</v>
      </c>
      <c r="BL45" s="254">
        <v>8</v>
      </c>
      <c r="BM45" s="254"/>
      <c r="BN45" s="254">
        <v>1161</v>
      </c>
      <c r="BO45" s="254">
        <v>152</v>
      </c>
      <c r="BP45" s="254">
        <v>258</v>
      </c>
      <c r="BQ45" s="254">
        <v>188</v>
      </c>
      <c r="BR45" s="254">
        <v>9</v>
      </c>
      <c r="BS45" s="254">
        <v>1</v>
      </c>
      <c r="BT45" s="254"/>
      <c r="BU45" s="254"/>
      <c r="BV45" s="254">
        <v>13</v>
      </c>
      <c r="BW45" s="254">
        <v>621</v>
      </c>
      <c r="BX45" s="254">
        <v>1843</v>
      </c>
      <c r="BY45" s="254">
        <v>7602</v>
      </c>
    </row>
    <row r="46" spans="2:77" x14ac:dyDescent="0.35">
      <c r="B46" s="254" t="s">
        <v>345</v>
      </c>
      <c r="C46" s="254">
        <v>76</v>
      </c>
      <c r="D46" s="254"/>
      <c r="E46" s="254"/>
      <c r="F46" s="254"/>
      <c r="G46" s="254"/>
      <c r="H46" s="254"/>
      <c r="I46" s="254"/>
      <c r="J46" s="254">
        <v>500</v>
      </c>
      <c r="K46" s="254">
        <v>576</v>
      </c>
      <c r="L46" s="254">
        <v>12</v>
      </c>
      <c r="M46" s="254">
        <v>11</v>
      </c>
      <c r="N46" s="254">
        <v>57</v>
      </c>
      <c r="O46" s="254">
        <v>76</v>
      </c>
      <c r="P46" s="254">
        <v>61</v>
      </c>
      <c r="Q46" s="254">
        <v>542</v>
      </c>
      <c r="R46" s="254">
        <v>276</v>
      </c>
      <c r="S46" s="254">
        <v>11</v>
      </c>
      <c r="T46" s="254">
        <v>1046</v>
      </c>
      <c r="U46" s="254">
        <v>12</v>
      </c>
      <c r="V46" s="254">
        <v>39</v>
      </c>
      <c r="W46" s="254">
        <v>393</v>
      </c>
      <c r="X46" s="254">
        <v>245</v>
      </c>
      <c r="Y46" s="254">
        <v>587</v>
      </c>
      <c r="Z46" s="254">
        <v>545</v>
      </c>
      <c r="AA46" s="254">
        <v>145</v>
      </c>
      <c r="AB46" s="254">
        <v>13</v>
      </c>
      <c r="AC46" s="254">
        <v>1979</v>
      </c>
      <c r="AD46" s="254">
        <v>1737</v>
      </c>
      <c r="AE46" s="254">
        <v>518</v>
      </c>
      <c r="AF46" s="254">
        <v>1343</v>
      </c>
      <c r="AG46" s="254">
        <v>32</v>
      </c>
      <c r="AH46" s="254"/>
      <c r="AI46" s="254"/>
      <c r="AJ46" s="254"/>
      <c r="AK46" s="254">
        <v>82</v>
      </c>
      <c r="AL46" s="254">
        <v>3712</v>
      </c>
      <c r="AM46" s="254">
        <v>7313</v>
      </c>
      <c r="AN46" s="254"/>
      <c r="AO46" s="254"/>
      <c r="AP46" s="254"/>
      <c r="AQ46" s="254"/>
      <c r="AR46" s="254"/>
      <c r="AS46" s="254"/>
      <c r="AT46" s="254"/>
      <c r="AU46" s="254"/>
      <c r="AV46" s="254"/>
      <c r="AW46" s="254">
        <v>0</v>
      </c>
      <c r="AX46" s="254"/>
      <c r="AY46" s="254"/>
      <c r="AZ46" s="254">
        <v>8</v>
      </c>
      <c r="BA46" s="254">
        <v>6</v>
      </c>
      <c r="BB46" s="254"/>
      <c r="BC46" s="254">
        <v>5</v>
      </c>
      <c r="BD46" s="254"/>
      <c r="BE46" s="254">
        <v>19</v>
      </c>
      <c r="BF46" s="254">
        <v>404</v>
      </c>
      <c r="BG46" s="254">
        <v>439</v>
      </c>
      <c r="BH46" s="254">
        <v>429</v>
      </c>
      <c r="BI46" s="254">
        <v>320</v>
      </c>
      <c r="BJ46" s="254">
        <v>420</v>
      </c>
      <c r="BK46" s="254">
        <v>109</v>
      </c>
      <c r="BL46" s="254">
        <v>51</v>
      </c>
      <c r="BM46" s="254"/>
      <c r="BN46" s="254">
        <v>2172</v>
      </c>
      <c r="BO46" s="254">
        <v>185</v>
      </c>
      <c r="BP46" s="254">
        <v>444</v>
      </c>
      <c r="BQ46" s="254">
        <v>319</v>
      </c>
      <c r="BR46" s="254">
        <v>18</v>
      </c>
      <c r="BS46" s="254">
        <v>13</v>
      </c>
      <c r="BT46" s="254">
        <v>3</v>
      </c>
      <c r="BU46" s="254"/>
      <c r="BV46" s="254"/>
      <c r="BW46" s="254">
        <v>982</v>
      </c>
      <c r="BX46" s="254">
        <v>3173</v>
      </c>
      <c r="BY46" s="254">
        <v>10486</v>
      </c>
    </row>
    <row r="47" spans="2:77" x14ac:dyDescent="0.35">
      <c r="B47" s="254" t="s">
        <v>346</v>
      </c>
      <c r="C47" s="254">
        <v>0</v>
      </c>
      <c r="D47" s="254"/>
      <c r="E47" s="254"/>
      <c r="F47" s="254"/>
      <c r="G47" s="254"/>
      <c r="H47" s="254"/>
      <c r="I47" s="254">
        <v>1</v>
      </c>
      <c r="J47" s="254">
        <v>121</v>
      </c>
      <c r="K47" s="254">
        <v>122</v>
      </c>
      <c r="L47" s="254">
        <v>15</v>
      </c>
      <c r="M47" s="254">
        <v>9</v>
      </c>
      <c r="N47" s="254">
        <v>30</v>
      </c>
      <c r="O47" s="254">
        <v>42</v>
      </c>
      <c r="P47" s="254">
        <v>22</v>
      </c>
      <c r="Q47" s="254">
        <v>270</v>
      </c>
      <c r="R47" s="254">
        <v>424</v>
      </c>
      <c r="S47" s="254">
        <v>33</v>
      </c>
      <c r="T47" s="254">
        <v>845</v>
      </c>
      <c r="U47" s="254">
        <v>185</v>
      </c>
      <c r="V47" s="254">
        <v>132</v>
      </c>
      <c r="W47" s="254">
        <v>1367</v>
      </c>
      <c r="X47" s="254">
        <v>469</v>
      </c>
      <c r="Y47" s="254">
        <v>1110</v>
      </c>
      <c r="Z47" s="254">
        <v>677</v>
      </c>
      <c r="AA47" s="254">
        <v>457</v>
      </c>
      <c r="AB47" s="254">
        <v>73</v>
      </c>
      <c r="AC47" s="254">
        <v>4470</v>
      </c>
      <c r="AD47" s="254">
        <v>1546</v>
      </c>
      <c r="AE47" s="254">
        <v>734</v>
      </c>
      <c r="AF47" s="254">
        <v>1406</v>
      </c>
      <c r="AG47" s="254">
        <v>25</v>
      </c>
      <c r="AH47" s="254">
        <v>7</v>
      </c>
      <c r="AI47" s="254">
        <v>1</v>
      </c>
      <c r="AJ47" s="254">
        <v>7</v>
      </c>
      <c r="AK47" s="254">
        <v>72</v>
      </c>
      <c r="AL47" s="254">
        <v>3798</v>
      </c>
      <c r="AM47" s="254">
        <v>9235</v>
      </c>
      <c r="AN47" s="254"/>
      <c r="AO47" s="254"/>
      <c r="AP47" s="254"/>
      <c r="AQ47" s="254"/>
      <c r="AR47" s="254"/>
      <c r="AS47" s="254"/>
      <c r="AT47" s="254"/>
      <c r="AU47" s="254"/>
      <c r="AV47" s="254"/>
      <c r="AW47" s="254">
        <v>0</v>
      </c>
      <c r="AX47" s="254"/>
      <c r="AY47" s="254"/>
      <c r="AZ47" s="254"/>
      <c r="BA47" s="254"/>
      <c r="BB47" s="254"/>
      <c r="BC47" s="254"/>
      <c r="BD47" s="254"/>
      <c r="BE47" s="254"/>
      <c r="BF47" s="254">
        <v>200</v>
      </c>
      <c r="BG47" s="254">
        <v>273</v>
      </c>
      <c r="BH47" s="254">
        <v>253</v>
      </c>
      <c r="BI47" s="254">
        <v>67</v>
      </c>
      <c r="BJ47" s="254">
        <v>129</v>
      </c>
      <c r="BK47" s="254">
        <v>12</v>
      </c>
      <c r="BL47" s="254">
        <v>16</v>
      </c>
      <c r="BM47" s="254"/>
      <c r="BN47" s="254">
        <v>950</v>
      </c>
      <c r="BO47" s="254">
        <v>233</v>
      </c>
      <c r="BP47" s="254">
        <v>297</v>
      </c>
      <c r="BQ47" s="254">
        <v>281</v>
      </c>
      <c r="BR47" s="254">
        <v>24</v>
      </c>
      <c r="BS47" s="254">
        <v>6</v>
      </c>
      <c r="BT47" s="254"/>
      <c r="BU47" s="254"/>
      <c r="BV47" s="254"/>
      <c r="BW47" s="254">
        <v>841</v>
      </c>
      <c r="BX47" s="254">
        <v>1791</v>
      </c>
      <c r="BY47" s="254">
        <v>11026</v>
      </c>
    </row>
    <row r="48" spans="2:77" x14ac:dyDescent="0.35">
      <c r="B48" s="254" t="s">
        <v>347</v>
      </c>
      <c r="C48" s="254">
        <v>0</v>
      </c>
      <c r="D48" s="254"/>
      <c r="E48" s="254"/>
      <c r="F48" s="254"/>
      <c r="G48" s="254"/>
      <c r="H48" s="254"/>
      <c r="I48" s="254"/>
      <c r="J48" s="254">
        <v>11</v>
      </c>
      <c r="K48" s="254">
        <v>11</v>
      </c>
      <c r="L48" s="254">
        <v>22</v>
      </c>
      <c r="M48" s="254">
        <v>4</v>
      </c>
      <c r="N48" s="254">
        <v>10</v>
      </c>
      <c r="O48" s="254">
        <v>13</v>
      </c>
      <c r="P48" s="254">
        <v>9</v>
      </c>
      <c r="Q48" s="254">
        <v>75</v>
      </c>
      <c r="R48" s="254">
        <v>140</v>
      </c>
      <c r="S48" s="254">
        <v>23</v>
      </c>
      <c r="T48" s="254">
        <v>296</v>
      </c>
      <c r="U48" s="254">
        <v>56</v>
      </c>
      <c r="V48" s="254">
        <v>61</v>
      </c>
      <c r="W48" s="254">
        <v>841</v>
      </c>
      <c r="X48" s="254">
        <v>248</v>
      </c>
      <c r="Y48" s="254">
        <v>298</v>
      </c>
      <c r="Z48" s="254">
        <v>466</v>
      </c>
      <c r="AA48" s="254">
        <v>204</v>
      </c>
      <c r="AB48" s="254">
        <v>38</v>
      </c>
      <c r="AC48" s="254">
        <v>2212</v>
      </c>
      <c r="AD48" s="254">
        <v>1136</v>
      </c>
      <c r="AE48" s="254">
        <v>726</v>
      </c>
      <c r="AF48" s="254">
        <v>745</v>
      </c>
      <c r="AG48" s="254">
        <v>4</v>
      </c>
      <c r="AH48" s="254"/>
      <c r="AI48" s="254">
        <v>1</v>
      </c>
      <c r="AJ48" s="254">
        <v>1</v>
      </c>
      <c r="AK48" s="254">
        <v>223</v>
      </c>
      <c r="AL48" s="254">
        <v>2836</v>
      </c>
      <c r="AM48" s="254">
        <v>5355</v>
      </c>
      <c r="AN48" s="254"/>
      <c r="AO48" s="254"/>
      <c r="AP48" s="254"/>
      <c r="AQ48" s="254"/>
      <c r="AR48" s="254"/>
      <c r="AS48" s="254"/>
      <c r="AT48" s="254"/>
      <c r="AU48" s="254"/>
      <c r="AV48" s="254"/>
      <c r="AW48" s="254">
        <v>0</v>
      </c>
      <c r="AX48" s="254"/>
      <c r="AY48" s="254"/>
      <c r="AZ48" s="254"/>
      <c r="BA48" s="254">
        <v>9</v>
      </c>
      <c r="BB48" s="254">
        <v>1</v>
      </c>
      <c r="BC48" s="254"/>
      <c r="BD48" s="254"/>
      <c r="BE48" s="254">
        <v>10</v>
      </c>
      <c r="BF48" s="254">
        <v>58</v>
      </c>
      <c r="BG48" s="254">
        <v>25</v>
      </c>
      <c r="BH48" s="254">
        <v>264</v>
      </c>
      <c r="BI48" s="254">
        <v>417</v>
      </c>
      <c r="BJ48" s="254">
        <v>256</v>
      </c>
      <c r="BK48" s="254">
        <v>22</v>
      </c>
      <c r="BL48" s="254">
        <v>19</v>
      </c>
      <c r="BM48" s="254"/>
      <c r="BN48" s="254">
        <v>1061</v>
      </c>
      <c r="BO48" s="254">
        <v>177</v>
      </c>
      <c r="BP48" s="254">
        <v>256</v>
      </c>
      <c r="BQ48" s="254">
        <v>352</v>
      </c>
      <c r="BR48" s="254">
        <v>64</v>
      </c>
      <c r="BS48" s="254">
        <v>23</v>
      </c>
      <c r="BT48" s="254"/>
      <c r="BU48" s="254"/>
      <c r="BV48" s="254"/>
      <c r="BW48" s="254">
        <v>872</v>
      </c>
      <c r="BX48" s="254">
        <v>1943</v>
      </c>
      <c r="BY48" s="254">
        <v>7298</v>
      </c>
    </row>
    <row r="49" spans="2:77" x14ac:dyDescent="0.35">
      <c r="B49" s="254" t="s">
        <v>348</v>
      </c>
      <c r="C49" s="254">
        <v>1</v>
      </c>
      <c r="D49" s="254"/>
      <c r="E49" s="254"/>
      <c r="F49" s="254"/>
      <c r="G49" s="254"/>
      <c r="H49" s="254"/>
      <c r="I49" s="254"/>
      <c r="J49" s="254">
        <v>1097</v>
      </c>
      <c r="K49" s="254">
        <v>1098</v>
      </c>
      <c r="L49" s="254">
        <v>100</v>
      </c>
      <c r="M49" s="254">
        <v>60</v>
      </c>
      <c r="N49" s="254">
        <v>206</v>
      </c>
      <c r="O49" s="254">
        <v>214</v>
      </c>
      <c r="P49" s="254">
        <v>153</v>
      </c>
      <c r="Q49" s="254">
        <v>1890</v>
      </c>
      <c r="R49" s="254">
        <v>936</v>
      </c>
      <c r="S49" s="254">
        <v>474</v>
      </c>
      <c r="T49" s="254">
        <v>4033</v>
      </c>
      <c r="U49" s="254">
        <v>388</v>
      </c>
      <c r="V49" s="254">
        <v>377</v>
      </c>
      <c r="W49" s="254">
        <v>4779</v>
      </c>
      <c r="X49" s="254">
        <v>1617</v>
      </c>
      <c r="Y49" s="254">
        <v>3032</v>
      </c>
      <c r="Z49" s="254">
        <v>5312</v>
      </c>
      <c r="AA49" s="254">
        <v>1438</v>
      </c>
      <c r="AB49" s="254">
        <v>1228</v>
      </c>
      <c r="AC49" s="254">
        <v>18171</v>
      </c>
      <c r="AD49" s="254">
        <v>9584</v>
      </c>
      <c r="AE49" s="254">
        <v>3877</v>
      </c>
      <c r="AF49" s="254">
        <v>7365</v>
      </c>
      <c r="AG49" s="254">
        <v>338</v>
      </c>
      <c r="AH49" s="254">
        <v>44</v>
      </c>
      <c r="AI49" s="254">
        <v>2</v>
      </c>
      <c r="AJ49" s="254">
        <v>2</v>
      </c>
      <c r="AK49" s="254">
        <v>1589</v>
      </c>
      <c r="AL49" s="254">
        <v>22801</v>
      </c>
      <c r="AM49" s="254">
        <v>46103</v>
      </c>
      <c r="AN49" s="254">
        <v>16</v>
      </c>
      <c r="AO49" s="254"/>
      <c r="AP49" s="254"/>
      <c r="AQ49" s="254"/>
      <c r="AR49" s="254"/>
      <c r="AS49" s="254"/>
      <c r="AT49" s="254"/>
      <c r="AU49" s="254">
        <v>2</v>
      </c>
      <c r="AV49" s="254">
        <v>18</v>
      </c>
      <c r="AW49" s="254">
        <v>23</v>
      </c>
      <c r="AX49" s="254"/>
      <c r="AY49" s="254">
        <v>8</v>
      </c>
      <c r="AZ49" s="254">
        <v>27</v>
      </c>
      <c r="BA49" s="254">
        <v>27</v>
      </c>
      <c r="BB49" s="254">
        <v>48</v>
      </c>
      <c r="BC49" s="254">
        <v>69</v>
      </c>
      <c r="BD49" s="254">
        <v>17</v>
      </c>
      <c r="BE49" s="254">
        <v>219</v>
      </c>
      <c r="BF49" s="254">
        <v>2166</v>
      </c>
      <c r="BG49" s="254">
        <v>610</v>
      </c>
      <c r="BH49" s="254">
        <v>3896</v>
      </c>
      <c r="BI49" s="254">
        <v>3572</v>
      </c>
      <c r="BJ49" s="254">
        <v>2412</v>
      </c>
      <c r="BK49" s="254">
        <v>986</v>
      </c>
      <c r="BL49" s="254">
        <v>1083</v>
      </c>
      <c r="BM49" s="254">
        <v>989</v>
      </c>
      <c r="BN49" s="254">
        <v>15714</v>
      </c>
      <c r="BO49" s="254">
        <v>3881</v>
      </c>
      <c r="BP49" s="254">
        <v>2653</v>
      </c>
      <c r="BQ49" s="254">
        <v>2838</v>
      </c>
      <c r="BR49" s="254">
        <v>330</v>
      </c>
      <c r="BS49" s="254">
        <v>107</v>
      </c>
      <c r="BT49" s="254">
        <v>27</v>
      </c>
      <c r="BU49" s="254">
        <v>4</v>
      </c>
      <c r="BV49" s="254">
        <v>459</v>
      </c>
      <c r="BW49" s="254">
        <v>10299</v>
      </c>
      <c r="BX49" s="254">
        <v>26250</v>
      </c>
      <c r="BY49" s="254">
        <v>72353</v>
      </c>
    </row>
    <row r="50" spans="2:77" x14ac:dyDescent="0.35">
      <c r="B50" s="254" t="s">
        <v>349</v>
      </c>
      <c r="C50" s="254">
        <v>0</v>
      </c>
      <c r="D50" s="254"/>
      <c r="E50" s="254"/>
      <c r="F50" s="254"/>
      <c r="G50" s="254"/>
      <c r="H50" s="254"/>
      <c r="I50" s="254"/>
      <c r="J50" s="254">
        <v>63</v>
      </c>
      <c r="K50" s="254">
        <v>63</v>
      </c>
      <c r="L50" s="254">
        <v>13</v>
      </c>
      <c r="M50" s="254">
        <v>5</v>
      </c>
      <c r="N50" s="254">
        <v>34</v>
      </c>
      <c r="O50" s="254">
        <v>45</v>
      </c>
      <c r="P50" s="254">
        <v>52</v>
      </c>
      <c r="Q50" s="254">
        <v>404</v>
      </c>
      <c r="R50" s="254">
        <v>364</v>
      </c>
      <c r="S50" s="254">
        <v>11</v>
      </c>
      <c r="T50" s="254">
        <v>928</v>
      </c>
      <c r="U50" s="254">
        <v>55</v>
      </c>
      <c r="V50" s="254">
        <v>35</v>
      </c>
      <c r="W50" s="254">
        <v>342</v>
      </c>
      <c r="X50" s="254">
        <v>281</v>
      </c>
      <c r="Y50" s="254">
        <v>1165</v>
      </c>
      <c r="Z50" s="254">
        <v>1097</v>
      </c>
      <c r="AA50" s="254">
        <v>381</v>
      </c>
      <c r="AB50" s="254">
        <v>27</v>
      </c>
      <c r="AC50" s="254">
        <v>3383</v>
      </c>
      <c r="AD50" s="254">
        <v>912</v>
      </c>
      <c r="AE50" s="254">
        <v>725</v>
      </c>
      <c r="AF50" s="254">
        <v>650</v>
      </c>
      <c r="AG50" s="254">
        <v>27</v>
      </c>
      <c r="AH50" s="254">
        <v>4</v>
      </c>
      <c r="AI50" s="254">
        <v>1</v>
      </c>
      <c r="AJ50" s="254">
        <v>1</v>
      </c>
      <c r="AK50" s="254">
        <v>117</v>
      </c>
      <c r="AL50" s="254">
        <v>2437</v>
      </c>
      <c r="AM50" s="254">
        <v>6811</v>
      </c>
      <c r="AN50" s="254"/>
      <c r="AO50" s="254"/>
      <c r="AP50" s="254"/>
      <c r="AQ50" s="254"/>
      <c r="AR50" s="254"/>
      <c r="AS50" s="254"/>
      <c r="AT50" s="254"/>
      <c r="AU50" s="254"/>
      <c r="AV50" s="254"/>
      <c r="AW50" s="254">
        <v>0</v>
      </c>
      <c r="AX50" s="254"/>
      <c r="AY50" s="254">
        <v>8</v>
      </c>
      <c r="AZ50" s="254">
        <v>35</v>
      </c>
      <c r="BA50" s="254">
        <v>2</v>
      </c>
      <c r="BB50" s="254">
        <v>1</v>
      </c>
      <c r="BC50" s="254">
        <v>2</v>
      </c>
      <c r="BD50" s="254"/>
      <c r="BE50" s="254">
        <v>48</v>
      </c>
      <c r="BF50" s="254">
        <v>62</v>
      </c>
      <c r="BG50" s="254">
        <v>37</v>
      </c>
      <c r="BH50" s="254">
        <v>641</v>
      </c>
      <c r="BI50" s="254">
        <v>672</v>
      </c>
      <c r="BJ50" s="254">
        <v>338</v>
      </c>
      <c r="BK50" s="254">
        <v>308</v>
      </c>
      <c r="BL50" s="254">
        <v>34</v>
      </c>
      <c r="BM50" s="254">
        <v>1</v>
      </c>
      <c r="BN50" s="254">
        <v>2093</v>
      </c>
      <c r="BO50" s="254">
        <v>390</v>
      </c>
      <c r="BP50" s="254">
        <v>212</v>
      </c>
      <c r="BQ50" s="254">
        <v>272</v>
      </c>
      <c r="BR50" s="254">
        <v>95</v>
      </c>
      <c r="BS50" s="254">
        <v>43</v>
      </c>
      <c r="BT50" s="254">
        <v>9</v>
      </c>
      <c r="BU50" s="254">
        <v>1</v>
      </c>
      <c r="BV50" s="254">
        <v>2</v>
      </c>
      <c r="BW50" s="254">
        <v>1024</v>
      </c>
      <c r="BX50" s="254">
        <v>3165</v>
      </c>
      <c r="BY50" s="254">
        <v>9976</v>
      </c>
    </row>
    <row r="52" spans="2:77" x14ac:dyDescent="0.35">
      <c r="B52" s="251" t="s">
        <v>350</v>
      </c>
      <c r="G52" s="252" t="s">
        <v>351</v>
      </c>
    </row>
    <row r="53" spans="2:77" x14ac:dyDescent="0.35">
      <c r="B53" s="253" t="s">
        <v>352</v>
      </c>
      <c r="G53" t="s">
        <v>379</v>
      </c>
    </row>
    <row r="54" spans="2:77" x14ac:dyDescent="0.35">
      <c r="B54" s="253" t="s">
        <v>353</v>
      </c>
      <c r="G54" t="s">
        <v>379</v>
      </c>
    </row>
    <row r="55" spans="2:77" x14ac:dyDescent="0.35">
      <c r="B55" s="253"/>
    </row>
    <row r="56" spans="2:77" x14ac:dyDescent="0.35">
      <c r="B56" s="253"/>
    </row>
    <row r="57" spans="2:77" x14ac:dyDescent="0.35">
      <c r="B57" s="253"/>
    </row>
  </sheetData>
  <sheetProtection algorithmName="SHA-512" hashValue="G0MaJJUoMFaMPkh8NJuVYGkMx+zatFYFE5Z1Bsrm+s+yvs6Szahwb18TlVSG1C0dWUuOCcrEcZuBpzOahdDWUw==" saltValue="cYtwMOCvL6D+rVLJeXfFe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F6A6A-E447-4ABD-9693-250BA760313F}">
  <sheetPr codeName="Blad2">
    <tabColor theme="8"/>
  </sheetPr>
  <dimension ref="B2:H23"/>
  <sheetViews>
    <sheetView showGridLines="0" zoomScaleNormal="100" workbookViewId="0">
      <selection activeCell="D9" sqref="D9"/>
    </sheetView>
  </sheetViews>
  <sheetFormatPr defaultColWidth="9.26953125" defaultRowHeight="14.5" x14ac:dyDescent="0.35"/>
  <cols>
    <col min="1" max="1" width="4.453125" customWidth="1"/>
    <col min="2" max="2" width="2.26953125" customWidth="1"/>
    <col min="3" max="3" width="7.7265625" customWidth="1"/>
    <col min="4" max="4" width="16.26953125" customWidth="1"/>
    <col min="5" max="6" width="17.7265625" customWidth="1"/>
    <col min="7" max="7" width="72.54296875" customWidth="1"/>
  </cols>
  <sheetData>
    <row r="2" spans="2:8" ht="19" thickBot="1" x14ac:dyDescent="0.5">
      <c r="B2" s="3" t="s">
        <v>33</v>
      </c>
      <c r="C2" s="3"/>
      <c r="D2" s="3"/>
      <c r="E2" s="3"/>
      <c r="F2" s="3"/>
      <c r="G2" s="3"/>
      <c r="H2" s="3"/>
    </row>
    <row r="3" spans="2:8" ht="15" thickTop="1" x14ac:dyDescent="0.35"/>
    <row r="4" spans="2:8" ht="15" thickBot="1" x14ac:dyDescent="0.4">
      <c r="C4" s="8" t="s">
        <v>34</v>
      </c>
      <c r="D4" s="41" cm="1">
        <f t="array" ref="D4">INDEX($C$7:$C$23,COUNTA(C7:C23))</f>
        <v>2</v>
      </c>
    </row>
    <row r="6" spans="2:8" ht="15" thickBot="1" x14ac:dyDescent="0.4">
      <c r="C6" s="8" t="s">
        <v>34</v>
      </c>
      <c r="D6" s="8" t="s">
        <v>35</v>
      </c>
      <c r="E6" s="8" t="s">
        <v>36</v>
      </c>
      <c r="F6" s="8" t="s">
        <v>37</v>
      </c>
      <c r="G6" s="8" t="s">
        <v>38</v>
      </c>
    </row>
    <row r="7" spans="2:8" x14ac:dyDescent="0.35">
      <c r="C7" s="34">
        <v>1</v>
      </c>
      <c r="D7" s="42">
        <v>44077</v>
      </c>
      <c r="E7" s="19" t="s">
        <v>39</v>
      </c>
      <c r="F7" s="19" t="s">
        <v>40</v>
      </c>
      <c r="G7" s="19" t="s">
        <v>41</v>
      </c>
    </row>
    <row r="8" spans="2:8" x14ac:dyDescent="0.35">
      <c r="C8" s="19">
        <v>2</v>
      </c>
      <c r="D8" s="42">
        <v>44984</v>
      </c>
      <c r="E8" s="19" t="s">
        <v>366</v>
      </c>
      <c r="F8" s="19" t="s">
        <v>40</v>
      </c>
      <c r="G8" s="19" t="s">
        <v>367</v>
      </c>
    </row>
    <row r="9" spans="2:8" x14ac:dyDescent="0.35">
      <c r="C9" s="19"/>
      <c r="D9" s="19"/>
      <c r="E9" s="19"/>
      <c r="F9" s="19"/>
      <c r="G9" s="19"/>
    </row>
    <row r="10" spans="2:8" x14ac:dyDescent="0.35">
      <c r="C10" s="19"/>
      <c r="D10" s="19"/>
      <c r="E10" s="19"/>
      <c r="F10" s="19"/>
      <c r="G10" s="19"/>
    </row>
    <row r="11" spans="2:8" x14ac:dyDescent="0.35">
      <c r="C11" s="19"/>
      <c r="D11" s="19"/>
      <c r="E11" s="19"/>
      <c r="F11" s="19"/>
      <c r="G11" s="19"/>
    </row>
    <row r="12" spans="2:8" x14ac:dyDescent="0.35">
      <c r="C12" s="19"/>
      <c r="D12" s="19"/>
      <c r="E12" s="19"/>
      <c r="F12" s="19"/>
      <c r="G12" s="19"/>
    </row>
    <row r="13" spans="2:8" x14ac:dyDescent="0.35">
      <c r="C13" s="19"/>
      <c r="D13" s="19"/>
      <c r="E13" s="19"/>
      <c r="F13" s="19"/>
      <c r="G13" s="19"/>
    </row>
    <row r="14" spans="2:8" x14ac:dyDescent="0.35">
      <c r="C14" s="19"/>
      <c r="D14" s="19"/>
      <c r="E14" s="19"/>
      <c r="F14" s="19"/>
      <c r="G14" s="19"/>
    </row>
    <row r="15" spans="2:8" x14ac:dyDescent="0.35">
      <c r="C15" s="19"/>
      <c r="D15" s="19"/>
      <c r="E15" s="19"/>
      <c r="F15" s="19"/>
      <c r="G15" s="19"/>
    </row>
    <row r="16" spans="2:8" x14ac:dyDescent="0.35">
      <c r="C16" s="19"/>
      <c r="D16" s="19"/>
      <c r="E16" s="19"/>
      <c r="F16" s="19"/>
      <c r="G16" s="19"/>
    </row>
    <row r="17" spans="3:7" x14ac:dyDescent="0.35">
      <c r="C17" s="19"/>
      <c r="D17" s="19"/>
      <c r="E17" s="19"/>
      <c r="F17" s="19"/>
      <c r="G17" s="19"/>
    </row>
    <row r="18" spans="3:7" x14ac:dyDescent="0.35">
      <c r="C18" s="19"/>
      <c r="D18" s="19"/>
      <c r="E18" s="19"/>
      <c r="F18" s="19"/>
      <c r="G18" s="19"/>
    </row>
    <row r="19" spans="3:7" x14ac:dyDescent="0.35">
      <c r="C19" s="19"/>
      <c r="D19" s="19"/>
      <c r="E19" s="19"/>
      <c r="F19" s="19"/>
      <c r="G19" s="19"/>
    </row>
    <row r="20" spans="3:7" x14ac:dyDescent="0.35">
      <c r="C20" s="19"/>
      <c r="D20" s="19"/>
      <c r="E20" s="19"/>
      <c r="F20" s="19"/>
      <c r="G20" s="19"/>
    </row>
    <row r="21" spans="3:7" x14ac:dyDescent="0.35">
      <c r="C21" s="19"/>
      <c r="D21" s="19"/>
      <c r="E21" s="19"/>
      <c r="F21" s="19"/>
      <c r="G21" s="19"/>
    </row>
    <row r="22" spans="3:7" x14ac:dyDescent="0.35">
      <c r="C22" s="19"/>
      <c r="D22" s="19"/>
      <c r="E22" s="19"/>
      <c r="F22" s="19"/>
      <c r="G22" s="19"/>
    </row>
    <row r="23" spans="3:7" x14ac:dyDescent="0.35">
      <c r="C23" s="19"/>
      <c r="D23" s="19"/>
      <c r="E23" s="19"/>
      <c r="F23" s="19"/>
      <c r="G23"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924F7-7562-407E-85F7-1228CC3DBF6D}">
  <sheetPr codeName="Sheet12">
    <tabColor theme="2" tint="-9.9978637043366805E-2"/>
  </sheetPr>
  <dimension ref="B5:P38"/>
  <sheetViews>
    <sheetView showGridLines="0" zoomScaleNormal="100" workbookViewId="0">
      <selection activeCell="L33" sqref="L33"/>
    </sheetView>
  </sheetViews>
  <sheetFormatPr defaultRowHeight="14.5" x14ac:dyDescent="0.35"/>
  <cols>
    <col min="1" max="1" width="4.54296875" customWidth="1"/>
    <col min="2" max="4" width="2.54296875" customWidth="1"/>
    <col min="5" max="8" width="12.7265625" customWidth="1"/>
    <col min="9" max="9" width="4.54296875" customWidth="1"/>
    <col min="10" max="12" width="2.54296875" customWidth="1"/>
    <col min="13" max="16" width="12.7265625" customWidth="1"/>
  </cols>
  <sheetData>
    <row r="5" spans="2:16" ht="19" thickBot="1" x14ac:dyDescent="0.5">
      <c r="B5" s="3" t="s">
        <v>42</v>
      </c>
      <c r="C5" s="3"/>
      <c r="D5" s="3"/>
      <c r="E5" s="3"/>
      <c r="F5" s="3"/>
      <c r="G5" s="3"/>
      <c r="H5" s="3"/>
      <c r="J5" s="2" t="s">
        <v>43</v>
      </c>
      <c r="K5" s="2"/>
      <c r="L5" s="2"/>
      <c r="M5" s="2"/>
      <c r="N5" s="2"/>
      <c r="O5" s="2"/>
      <c r="P5" s="2"/>
    </row>
    <row r="6" spans="2:16" ht="15" thickTop="1" x14ac:dyDescent="0.35"/>
    <row r="7" spans="2:16" ht="16" thickBot="1" x14ac:dyDescent="0.4">
      <c r="C7" s="5" t="s">
        <v>44</v>
      </c>
      <c r="D7" s="5"/>
      <c r="E7" s="5"/>
      <c r="F7" s="5"/>
      <c r="G7" s="5"/>
      <c r="H7" s="5"/>
      <c r="K7" s="4" t="s">
        <v>45</v>
      </c>
      <c r="L7" s="4"/>
      <c r="M7" s="4"/>
      <c r="N7" s="4"/>
      <c r="O7" s="4"/>
      <c r="P7" s="4"/>
    </row>
    <row r="8" spans="2:16" ht="15" thickTop="1" x14ac:dyDescent="0.35"/>
    <row r="9" spans="2:16" ht="15" thickBot="1" x14ac:dyDescent="0.4">
      <c r="D9" s="7" t="s">
        <v>46</v>
      </c>
      <c r="E9" s="7"/>
      <c r="F9" s="7"/>
      <c r="G9" s="7"/>
      <c r="H9" s="7"/>
      <c r="L9" s="6" t="s">
        <v>47</v>
      </c>
      <c r="M9" s="6"/>
      <c r="N9" s="6"/>
      <c r="O9" s="6"/>
      <c r="P9" s="6"/>
    </row>
    <row r="10" spans="2:16" ht="15" thickTop="1" x14ac:dyDescent="0.35"/>
    <row r="11" spans="2:16" ht="15" thickBot="1" x14ac:dyDescent="0.4">
      <c r="E11" s="8" t="s">
        <v>48</v>
      </c>
      <c r="F11" s="8"/>
      <c r="G11" s="8"/>
      <c r="H11" s="8"/>
      <c r="M11" s="9" t="s">
        <v>49</v>
      </c>
      <c r="N11" s="9"/>
      <c r="O11" s="9"/>
      <c r="P11" s="9"/>
    </row>
    <row r="12" spans="2:16" x14ac:dyDescent="0.35">
      <c r="E12" s="10" t="s">
        <v>50</v>
      </c>
      <c r="F12" s="10"/>
      <c r="G12" s="10"/>
      <c r="H12" s="10"/>
      <c r="M12" s="10" t="s">
        <v>50</v>
      </c>
      <c r="N12" s="10"/>
      <c r="O12" s="10"/>
      <c r="P12" s="10"/>
    </row>
    <row r="13" spans="2:16" x14ac:dyDescent="0.35">
      <c r="E13" s="10" t="s">
        <v>50</v>
      </c>
      <c r="F13" s="10"/>
      <c r="G13" s="10"/>
      <c r="H13" s="10"/>
      <c r="M13" s="10" t="s">
        <v>50</v>
      </c>
      <c r="N13" s="10"/>
      <c r="O13" s="10"/>
      <c r="P13" s="10"/>
    </row>
    <row r="14" spans="2:16" x14ac:dyDescent="0.35">
      <c r="E14" s="10" t="s">
        <v>50</v>
      </c>
      <c r="F14" s="10"/>
      <c r="G14" s="10"/>
      <c r="H14" s="10"/>
      <c r="M14" s="10" t="s">
        <v>50</v>
      </c>
      <c r="N14" s="10"/>
      <c r="O14" s="10"/>
      <c r="P14" s="10"/>
    </row>
    <row r="16" spans="2:16" ht="15" thickBot="1" x14ac:dyDescent="0.4">
      <c r="E16" s="8" t="s">
        <v>48</v>
      </c>
      <c r="F16" s="8"/>
      <c r="G16" s="8"/>
      <c r="H16" s="8"/>
      <c r="M16" s="9" t="s">
        <v>49</v>
      </c>
      <c r="N16" s="9"/>
      <c r="O16" s="9"/>
      <c r="P16" s="9"/>
    </row>
    <row r="17" spans="5:16" x14ac:dyDescent="0.35">
      <c r="E17" s="10" t="s">
        <v>50</v>
      </c>
      <c r="F17" s="12" t="s">
        <v>51</v>
      </c>
      <c r="G17" s="12"/>
      <c r="H17" s="12"/>
      <c r="M17" s="10" t="s">
        <v>50</v>
      </c>
      <c r="N17" s="11" t="s">
        <v>51</v>
      </c>
      <c r="O17" s="11"/>
      <c r="P17" s="11"/>
    </row>
    <row r="18" spans="5:16" x14ac:dyDescent="0.35">
      <c r="E18" s="10"/>
      <c r="F18" s="14" t="s">
        <v>52</v>
      </c>
      <c r="G18" s="14"/>
      <c r="H18" s="14"/>
      <c r="M18" s="10"/>
      <c r="N18" s="13" t="s">
        <v>52</v>
      </c>
      <c r="O18" s="13"/>
      <c r="P18" s="13"/>
    </row>
    <row r="19" spans="5:16" x14ac:dyDescent="0.35">
      <c r="E19" s="10"/>
      <c r="F19" s="16" t="s">
        <v>53</v>
      </c>
      <c r="G19" s="16"/>
      <c r="H19" s="16"/>
      <c r="M19" s="10"/>
      <c r="N19" s="15" t="s">
        <v>53</v>
      </c>
      <c r="O19" s="15"/>
      <c r="P19" s="15"/>
    </row>
    <row r="20" spans="5:16" x14ac:dyDescent="0.35">
      <c r="E20" s="10"/>
      <c r="F20" s="18" t="s">
        <v>54</v>
      </c>
      <c r="G20" s="18"/>
      <c r="H20" s="18"/>
      <c r="M20" s="10"/>
      <c r="N20" s="17" t="s">
        <v>54</v>
      </c>
      <c r="O20" s="17"/>
      <c r="P20" s="17"/>
    </row>
    <row r="22" spans="5:16" x14ac:dyDescent="0.35">
      <c r="E22" s="19" t="s">
        <v>55</v>
      </c>
    </row>
    <row r="23" spans="5:16" x14ac:dyDescent="0.35">
      <c r="E23" s="20" t="s">
        <v>56</v>
      </c>
    </row>
    <row r="25" spans="5:16" x14ac:dyDescent="0.35">
      <c r="E25" s="31" t="s">
        <v>57</v>
      </c>
    </row>
    <row r="26" spans="5:16" x14ac:dyDescent="0.35">
      <c r="E26" s="22" t="s">
        <v>58</v>
      </c>
    </row>
    <row r="27" spans="5:16" x14ac:dyDescent="0.35">
      <c r="E27" s="21" t="s">
        <v>59</v>
      </c>
    </row>
    <row r="28" spans="5:16" x14ac:dyDescent="0.35">
      <c r="E28" s="33" t="s">
        <v>60</v>
      </c>
    </row>
    <row r="30" spans="5:16" x14ac:dyDescent="0.35">
      <c r="E30" s="1" t="s">
        <v>61</v>
      </c>
    </row>
    <row r="31" spans="5:16" x14ac:dyDescent="0.35">
      <c r="E31" s="23" t="s">
        <v>62</v>
      </c>
    </row>
    <row r="32" spans="5:16" x14ac:dyDescent="0.35">
      <c r="E32" s="24" t="s">
        <v>63</v>
      </c>
    </row>
    <row r="33" spans="5:5" x14ac:dyDescent="0.35">
      <c r="E33" s="25" t="s">
        <v>64</v>
      </c>
    </row>
    <row r="34" spans="5:5" x14ac:dyDescent="0.35">
      <c r="E34" s="26" t="s">
        <v>65</v>
      </c>
    </row>
    <row r="35" spans="5:5" x14ac:dyDescent="0.35">
      <c r="E35" s="27" t="s">
        <v>66</v>
      </c>
    </row>
    <row r="36" spans="5:5" x14ac:dyDescent="0.35">
      <c r="E36" s="28" t="s">
        <v>67</v>
      </c>
    </row>
    <row r="37" spans="5:5" x14ac:dyDescent="0.35">
      <c r="E37" s="29" t="s">
        <v>68</v>
      </c>
    </row>
    <row r="38" spans="5:5" x14ac:dyDescent="0.35">
      <c r="E38" s="30" t="s">
        <v>69</v>
      </c>
    </row>
  </sheetData>
  <phoneticPr fontId="12" type="noConversion"/>
  <pageMargins left="0.7" right="0.7" top="0.75" bottom="0.75" header="0.3" footer="0.3"/>
  <pageSetup paperSize="9"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F15F6-5A66-4C14-BCB4-361339302622}">
  <sheetPr>
    <tabColor theme="8"/>
  </sheetPr>
  <dimension ref="B2:H54"/>
  <sheetViews>
    <sheetView showGridLines="0" zoomScaleNormal="100" workbookViewId="0">
      <selection activeCell="E13" sqref="E13"/>
    </sheetView>
  </sheetViews>
  <sheetFormatPr defaultRowHeight="14.5" x14ac:dyDescent="0.35"/>
  <cols>
    <col min="1" max="1" width="4.453125" customWidth="1"/>
    <col min="2" max="2" width="2.453125" customWidth="1"/>
    <col min="3" max="3" width="2.26953125" customWidth="1"/>
    <col min="4" max="4" width="26.7265625" customWidth="1"/>
    <col min="5" max="5" width="21" customWidth="1"/>
    <col min="6" max="6" width="32.453125" customWidth="1"/>
    <col min="7" max="7" width="23.54296875" customWidth="1"/>
    <col min="8" max="8" width="27.54296875" customWidth="1"/>
    <col min="9" max="9" width="4.453125" customWidth="1"/>
  </cols>
  <sheetData>
    <row r="2" spans="2:8" ht="19" thickBot="1" x14ac:dyDescent="0.5">
      <c r="B2" s="3" t="s">
        <v>70</v>
      </c>
      <c r="C2" s="3"/>
      <c r="D2" s="3"/>
      <c r="E2" s="3"/>
      <c r="F2" s="3"/>
      <c r="G2" s="3"/>
      <c r="H2" s="3"/>
    </row>
    <row r="3" spans="2:8" ht="15" thickTop="1" x14ac:dyDescent="0.35">
      <c r="B3" s="22"/>
      <c r="C3" s="22"/>
    </row>
    <row r="4" spans="2:8" x14ac:dyDescent="0.35">
      <c r="D4" s="10" t="s">
        <v>71</v>
      </c>
      <c r="E4" s="183" t="s">
        <v>329</v>
      </c>
    </row>
    <row r="5" spans="2:8" x14ac:dyDescent="0.35">
      <c r="D5" s="50" t="s">
        <v>73</v>
      </c>
      <c r="E5" s="19">
        <v>2050</v>
      </c>
      <c r="F5" s="165" t="s">
        <v>74</v>
      </c>
    </row>
    <row r="6" spans="2:8" x14ac:dyDescent="0.35">
      <c r="D6" s="39"/>
      <c r="E6" s="39"/>
      <c r="F6" s="40"/>
    </row>
    <row r="7" spans="2:8" ht="15" thickBot="1" x14ac:dyDescent="0.4">
      <c r="D7" s="176" t="s">
        <v>24</v>
      </c>
      <c r="E7" s="177"/>
      <c r="F7" s="178"/>
    </row>
    <row r="8" spans="2:8" x14ac:dyDescent="0.35">
      <c r="D8" s="173" t="s">
        <v>75</v>
      </c>
      <c r="E8" s="174" t="s">
        <v>76</v>
      </c>
      <c r="F8" s="175"/>
    </row>
    <row r="9" spans="2:8" x14ac:dyDescent="0.35">
      <c r="D9" s="52" t="s">
        <v>77</v>
      </c>
      <c r="E9" s="167" t="s">
        <v>78</v>
      </c>
      <c r="F9" s="75"/>
    </row>
    <row r="10" spans="2:8" x14ac:dyDescent="0.35">
      <c r="D10" s="169" t="s">
        <v>79</v>
      </c>
      <c r="E10" s="171" t="s">
        <v>80</v>
      </c>
      <c r="F10" s="75"/>
    </row>
    <row r="11" spans="2:8" x14ac:dyDescent="0.35">
      <c r="D11" s="170" t="s">
        <v>81</v>
      </c>
      <c r="E11" s="167" t="s">
        <v>82</v>
      </c>
      <c r="F11" s="75"/>
    </row>
    <row r="12" spans="2:8" x14ac:dyDescent="0.35">
      <c r="D12" s="202" t="s">
        <v>83</v>
      </c>
      <c r="E12" s="167" t="s">
        <v>84</v>
      </c>
      <c r="F12" s="75"/>
    </row>
    <row r="13" spans="2:8" x14ac:dyDescent="0.35">
      <c r="D13" s="205" t="s">
        <v>85</v>
      </c>
      <c r="E13" s="168" t="s">
        <v>86</v>
      </c>
      <c r="F13" s="172"/>
    </row>
    <row r="14" spans="2:8" x14ac:dyDescent="0.35">
      <c r="D14" s="205" t="s">
        <v>368</v>
      </c>
      <c r="E14" s="168" t="s">
        <v>86</v>
      </c>
      <c r="F14" s="172"/>
    </row>
    <row r="15" spans="2:8" x14ac:dyDescent="0.35">
      <c r="D15" s="204"/>
      <c r="E15" s="203"/>
    </row>
    <row r="16" spans="2:8" ht="15" thickBot="1" x14ac:dyDescent="0.4">
      <c r="C16" s="7" t="s">
        <v>87</v>
      </c>
      <c r="D16" s="7"/>
      <c r="E16" s="7"/>
      <c r="F16" s="7"/>
      <c r="G16" s="7"/>
      <c r="H16" s="7"/>
    </row>
    <row r="17" spans="4:8" ht="15" thickTop="1" x14ac:dyDescent="0.35"/>
    <row r="18" spans="4:8" ht="15" thickBot="1" x14ac:dyDescent="0.4">
      <c r="D18" s="38" t="s">
        <v>88</v>
      </c>
      <c r="E18" s="38"/>
      <c r="F18" s="38"/>
      <c r="G18" s="38"/>
      <c r="H18" s="38"/>
    </row>
    <row r="27" spans="4:8" ht="15" thickBot="1" x14ac:dyDescent="0.4">
      <c r="D27" s="38" t="s">
        <v>89</v>
      </c>
      <c r="E27" s="38"/>
      <c r="F27" s="38"/>
      <c r="G27" s="38"/>
      <c r="H27" s="38"/>
    </row>
    <row r="43" spans="4:4" x14ac:dyDescent="0.35">
      <c r="D43" s="179"/>
    </row>
    <row r="50" spans="7:7" x14ac:dyDescent="0.35">
      <c r="G50" s="51"/>
    </row>
    <row r="51" spans="7:7" x14ac:dyDescent="0.35">
      <c r="G51" s="51"/>
    </row>
    <row r="52" spans="7:7" x14ac:dyDescent="0.35">
      <c r="G52" s="51"/>
    </row>
    <row r="53" spans="7:7" x14ac:dyDescent="0.35">
      <c r="G53" s="51"/>
    </row>
    <row r="54" spans="7:7" x14ac:dyDescent="0.35">
      <c r="G54" s="51"/>
    </row>
  </sheetData>
  <pageMargins left="0.7" right="0.7" top="0.75" bottom="0.75" header="0.3" footer="0.3"/>
  <pageSetup paperSize="9" orientation="portrait"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0F7C9A4-EF98-429F-AC3F-AED5E0BCD845}">
          <x14:formula1>
            <xm:f>Datatabel!$B$6:$B$50</xm:f>
          </x14:formula1>
          <xm:sqref>E4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54218-3699-433D-8FE3-7144FA08C0A2}">
  <sheetPr>
    <tabColor theme="3"/>
  </sheetPr>
  <dimension ref="A1:V55"/>
  <sheetViews>
    <sheetView showGridLines="0" showRuler="0" showWhiteSpace="0" view="pageLayout" zoomScaleNormal="120" workbookViewId="0">
      <selection activeCell="L3" sqref="L3"/>
    </sheetView>
  </sheetViews>
  <sheetFormatPr defaultColWidth="8.7265625" defaultRowHeight="14.5" x14ac:dyDescent="0.35"/>
  <cols>
    <col min="1" max="1" width="6.7265625" customWidth="1"/>
    <col min="2" max="4" width="9.453125" customWidth="1"/>
    <col min="5" max="5" width="11.26953125" customWidth="1"/>
    <col min="6" max="6" width="3.453125" customWidth="1"/>
    <col min="7" max="7" width="5.7265625" customWidth="1"/>
    <col min="8" max="8" width="10.54296875" customWidth="1"/>
    <col min="9" max="11" width="11" customWidth="1"/>
    <col min="13" max="13" width="5.453125" hidden="1" customWidth="1"/>
    <col min="14" max="14" width="5.7265625" customWidth="1"/>
    <col min="15" max="15" width="9.54296875" customWidth="1"/>
    <col min="16" max="16" width="5.7265625" customWidth="1"/>
    <col min="18" max="18" width="4.7265625" customWidth="1"/>
    <col min="20" max="20" width="5.26953125" customWidth="1"/>
  </cols>
  <sheetData>
    <row r="1" spans="1:22" ht="18.5" x14ac:dyDescent="0.45">
      <c r="A1" s="149" t="s">
        <v>90</v>
      </c>
      <c r="B1" s="2"/>
      <c r="C1" s="2"/>
      <c r="D1" s="2"/>
      <c r="E1" s="2"/>
      <c r="F1" s="2"/>
      <c r="G1" s="2"/>
      <c r="H1" s="149" t="str">
        <f>'Lees mij'!E4</f>
        <v>Huizen</v>
      </c>
      <c r="I1" s="2"/>
      <c r="J1" s="2"/>
      <c r="K1" s="2"/>
    </row>
    <row r="2" spans="1:22" ht="18.5" x14ac:dyDescent="0.45">
      <c r="A2" s="150"/>
      <c r="B2" s="150"/>
      <c r="C2" s="150"/>
      <c r="D2" s="150"/>
      <c r="E2" s="150"/>
      <c r="F2" s="150"/>
      <c r="G2" s="150"/>
      <c r="H2" s="150"/>
      <c r="I2" s="150"/>
      <c r="J2" s="150"/>
      <c r="K2" s="150"/>
    </row>
    <row r="3" spans="1:22" ht="15" thickBot="1" x14ac:dyDescent="0.4">
      <c r="A3" s="270" t="s">
        <v>91</v>
      </c>
      <c r="B3" s="270"/>
      <c r="C3" s="270"/>
      <c r="D3" s="270"/>
      <c r="E3" s="270"/>
      <c r="G3" s="7" t="s">
        <v>92</v>
      </c>
      <c r="H3" s="7"/>
      <c r="I3" s="7"/>
      <c r="J3" s="7"/>
      <c r="K3" s="7"/>
      <c r="L3" s="246"/>
      <c r="M3" s="246"/>
      <c r="N3" s="246"/>
      <c r="O3" s="246"/>
      <c r="P3" s="246"/>
      <c r="Q3" s="246"/>
      <c r="R3" s="246"/>
      <c r="S3" s="246"/>
      <c r="T3" s="246"/>
      <c r="U3" s="246"/>
      <c r="V3" s="246"/>
    </row>
    <row r="4" spans="1:22" ht="15" thickTop="1" x14ac:dyDescent="0.35">
      <c r="L4" s="247"/>
      <c r="M4" s="247"/>
      <c r="N4" s="240"/>
      <c r="O4" s="248"/>
      <c r="P4" s="248"/>
      <c r="Q4" s="248"/>
      <c r="R4" s="248"/>
      <c r="S4" s="248"/>
      <c r="T4" s="248"/>
      <c r="U4" s="248"/>
      <c r="V4" s="240"/>
    </row>
    <row r="5" spans="1:22" ht="15" thickBot="1" x14ac:dyDescent="0.4">
      <c r="A5" s="9" t="s">
        <v>93</v>
      </c>
      <c r="B5" s="9"/>
      <c r="C5" s="9"/>
      <c r="D5" s="9"/>
      <c r="E5" s="9"/>
      <c r="L5" s="247"/>
      <c r="M5" s="247"/>
      <c r="N5" s="240"/>
      <c r="O5" s="248"/>
      <c r="P5" s="248"/>
      <c r="Q5" s="248"/>
      <c r="R5" s="240"/>
      <c r="S5" s="248"/>
      <c r="T5" s="248"/>
      <c r="U5" s="248"/>
      <c r="V5" s="240"/>
    </row>
    <row r="6" spans="1:22" ht="15" thickTop="1" x14ac:dyDescent="0.35">
      <c r="A6" s="274" t="str">
        <f>"Gemeente "&amp;'Lees mij'!$E$4</f>
        <v>Gemeente Huizen</v>
      </c>
      <c r="B6" s="275"/>
      <c r="C6" s="275"/>
      <c r="D6" s="276"/>
      <c r="E6" s="142">
        <f>SUMIFS(Datatabel!BG6:BG50,Datatabel!B6:B50,'Lees mij'!$E$4)</f>
        <v>19036</v>
      </c>
      <c r="L6" s="239"/>
      <c r="M6" s="239"/>
      <c r="N6" s="249"/>
      <c r="O6" s="249"/>
      <c r="P6" s="249"/>
      <c r="Q6" s="249"/>
      <c r="R6" s="249"/>
      <c r="S6" s="249"/>
      <c r="T6" s="249"/>
      <c r="U6" s="249"/>
      <c r="V6" s="250"/>
    </row>
    <row r="7" spans="1:22" x14ac:dyDescent="0.35">
      <c r="A7" s="62" t="s">
        <v>73</v>
      </c>
      <c r="B7" s="53"/>
      <c r="C7" s="54"/>
      <c r="D7" s="55"/>
      <c r="E7" s="147">
        <f>'Lees mij'!$E$5</f>
        <v>2050</v>
      </c>
      <c r="L7" s="239"/>
      <c r="M7" s="239"/>
      <c r="N7" s="249"/>
      <c r="O7" s="249"/>
      <c r="P7" s="249"/>
      <c r="Q7" s="249"/>
      <c r="R7" s="249"/>
      <c r="S7" s="249"/>
      <c r="T7" s="249"/>
      <c r="U7" s="249"/>
      <c r="V7" s="250"/>
    </row>
    <row r="8" spans="1:22" x14ac:dyDescent="0.35">
      <c r="L8" s="239"/>
      <c r="M8" s="239"/>
      <c r="N8" s="249"/>
      <c r="O8" s="249"/>
      <c r="P8" s="249"/>
      <c r="Q8" s="249"/>
      <c r="R8" s="249"/>
      <c r="S8" s="249"/>
      <c r="T8" s="249"/>
      <c r="U8" s="249"/>
      <c r="V8" s="250"/>
    </row>
    <row r="9" spans="1:22" ht="15" thickBot="1" x14ac:dyDescent="0.4">
      <c r="A9" s="9" t="s">
        <v>94</v>
      </c>
      <c r="B9" s="9"/>
      <c r="C9" s="9"/>
      <c r="D9" s="9"/>
      <c r="E9" s="9"/>
      <c r="L9" s="239"/>
      <c r="M9" s="239"/>
      <c r="N9" s="249"/>
      <c r="O9" s="249"/>
      <c r="P9" s="249"/>
      <c r="Q9" s="249"/>
      <c r="R9" s="249"/>
      <c r="S9" s="249"/>
      <c r="T9" s="249"/>
      <c r="U9" s="249"/>
      <c r="V9" s="250"/>
    </row>
    <row r="10" spans="1:22" ht="15.5" thickTop="1" thickBot="1" x14ac:dyDescent="0.4">
      <c r="A10" s="277"/>
      <c r="B10" s="278"/>
      <c r="C10" s="8" t="s">
        <v>95</v>
      </c>
      <c r="D10" s="8" t="s">
        <v>96</v>
      </c>
      <c r="E10" s="8" t="s">
        <v>97</v>
      </c>
      <c r="L10" s="239"/>
      <c r="M10" s="239"/>
      <c r="N10" s="249"/>
      <c r="O10" s="249"/>
      <c r="P10" s="249"/>
      <c r="Q10" s="249"/>
      <c r="R10" s="249"/>
      <c r="S10" s="249"/>
      <c r="T10" s="249"/>
      <c r="U10" s="249"/>
      <c r="V10" s="250"/>
    </row>
    <row r="11" spans="1:22" x14ac:dyDescent="0.35">
      <c r="A11" s="271" t="s">
        <v>98</v>
      </c>
      <c r="B11" s="273"/>
      <c r="C11" s="143">
        <f>SUMIFS(Datatabel!AD6:AD50,Datatabel!B6:B50,'Lees mij'!$E$4)</f>
        <v>3099</v>
      </c>
      <c r="D11" s="143">
        <f>SUMIFS(Datatabel!AM6:AM50,Datatabel!B6:B50,'Lees mij'!$E$4)</f>
        <v>3207</v>
      </c>
      <c r="E11" s="73">
        <f>SUM(C11:D11)</f>
        <v>6306</v>
      </c>
      <c r="L11" s="239"/>
      <c r="M11" s="239"/>
      <c r="N11" s="249"/>
      <c r="O11" s="249"/>
      <c r="P11" s="249"/>
      <c r="Q11" s="249"/>
      <c r="R11" s="249"/>
      <c r="S11" s="249"/>
      <c r="T11" s="249"/>
      <c r="U11" s="249"/>
      <c r="V11" s="250"/>
    </row>
    <row r="12" spans="1:22" x14ac:dyDescent="0.35">
      <c r="A12" s="268" t="s">
        <v>99</v>
      </c>
      <c r="B12" s="269"/>
      <c r="C12" s="143">
        <f>SUMIFS(Datatabel!K6:K50,Datatabel!B6:B50,'Lees mij'!$E$4)</f>
        <v>10661</v>
      </c>
      <c r="D12" s="143">
        <f>SUMIFS(Datatabel!T6:T50,Datatabel!B6:B50,'Lees mij'!$E$4)</f>
        <v>2069</v>
      </c>
      <c r="E12" s="73">
        <f>SUM(C12:D12)</f>
        <v>12730</v>
      </c>
      <c r="L12" s="239"/>
      <c r="M12" s="239"/>
      <c r="N12" s="249"/>
      <c r="O12" s="249"/>
      <c r="P12" s="249"/>
      <c r="Q12" s="249"/>
      <c r="R12" s="249"/>
      <c r="S12" s="249"/>
      <c r="T12" s="249"/>
      <c r="U12" s="249"/>
      <c r="V12" s="250"/>
    </row>
    <row r="13" spans="1:22" x14ac:dyDescent="0.35">
      <c r="A13" s="268" t="s">
        <v>97</v>
      </c>
      <c r="B13" s="269"/>
      <c r="C13" s="73">
        <f>SUM(C11:C12)</f>
        <v>13760</v>
      </c>
      <c r="D13" s="73">
        <f>SUM(D11:D12)</f>
        <v>5276</v>
      </c>
      <c r="E13" s="73">
        <f>SUM(C13:D13)</f>
        <v>19036</v>
      </c>
      <c r="L13" s="239"/>
      <c r="M13" s="239"/>
      <c r="N13" s="249"/>
      <c r="O13" s="249"/>
      <c r="P13" s="249"/>
      <c r="Q13" s="249"/>
      <c r="R13" s="249"/>
      <c r="S13" s="249"/>
      <c r="T13" s="249"/>
      <c r="U13" s="249"/>
      <c r="V13" s="250"/>
    </row>
    <row r="14" spans="1:22" x14ac:dyDescent="0.35">
      <c r="A14" s="22" t="s">
        <v>100</v>
      </c>
    </row>
    <row r="15" spans="1:22" x14ac:dyDescent="0.35">
      <c r="A15" s="22" t="s">
        <v>101</v>
      </c>
    </row>
    <row r="16" spans="1:22" x14ac:dyDescent="0.35">
      <c r="A16" s="22"/>
    </row>
    <row r="17" spans="1:11" ht="15" thickBot="1" x14ac:dyDescent="0.4">
      <c r="A17" s="9" t="s">
        <v>102</v>
      </c>
      <c r="B17" s="9"/>
      <c r="C17" s="9"/>
      <c r="D17" s="9"/>
      <c r="E17" s="9"/>
    </row>
    <row r="18" spans="1:11" ht="15.5" thickTop="1" thickBot="1" x14ac:dyDescent="0.4">
      <c r="A18" s="279"/>
      <c r="B18" s="280"/>
      <c r="C18" s="8" t="s">
        <v>103</v>
      </c>
      <c r="D18" s="56" t="s">
        <v>104</v>
      </c>
      <c r="E18" s="8" t="s">
        <v>97</v>
      </c>
    </row>
    <row r="19" spans="1:11" x14ac:dyDescent="0.35">
      <c r="A19" s="271" t="s">
        <v>105</v>
      </c>
      <c r="B19" s="273"/>
      <c r="C19" s="146">
        <f>SUMIFS(Datatabel!V$6:V$50,Datatabel!B$6:B$50,'Lees mij'!$E$4)+SUMIFS(Datatabel!AE$6:AE$50,Datatabel!B$6:B$50,'Lees mij'!$E$4)</f>
        <v>800</v>
      </c>
      <c r="D19" s="146">
        <f>SUMIFS(Datatabel!C$6:C$50,Datatabel!B$6:B$50,'Lees mij'!$E$4)+SUMIFS(Datatabel!L$6:L$50,Datatabel!B$6:B$50,'Lees mij'!$E$4)</f>
        <v>1478</v>
      </c>
      <c r="E19" s="140">
        <f>SUM(C19:D19)</f>
        <v>2278</v>
      </c>
    </row>
    <row r="20" spans="1:11" x14ac:dyDescent="0.35">
      <c r="A20" s="268" t="s">
        <v>106</v>
      </c>
      <c r="B20" s="269"/>
      <c r="C20" s="146">
        <f>SUMIFS(Datatabel!W$6:W$50,Datatabel!B$6:B$50,'Lees mij'!$E$4)+SUMIFS(Datatabel!AF$6:AF$50,Datatabel!B$6:B$50,'Lees mij'!$E$4)</f>
        <v>564</v>
      </c>
      <c r="D20" s="146">
        <f>SUMIFS(Datatabel!D$6:D$50,Datatabel!B$6:B$50,'Lees mij'!$E$4)+SUMIFS(Datatabel!M$6:M$50,Datatabel!B$6:B$50,'Lees mij'!$E$4)</f>
        <v>1693</v>
      </c>
      <c r="E20" s="140">
        <f t="shared" ref="E20:E26" si="0">SUM(C20:D20)</f>
        <v>2257</v>
      </c>
    </row>
    <row r="21" spans="1:11" x14ac:dyDescent="0.35">
      <c r="A21" s="268" t="s">
        <v>107</v>
      </c>
      <c r="B21" s="269"/>
      <c r="C21" s="146">
        <f>SUMIFS(Datatabel!X$6:X$50,Datatabel!B$6:B$50,'Lees mij'!$E$4)+SUMIFS(Datatabel!AG$6:AG$50,Datatabel!B$6:B$50,'Lees mij'!$E$4)</f>
        <v>3715</v>
      </c>
      <c r="D21" s="146">
        <f>SUMIFS(Datatabel!E$6:E$50,Datatabel!B$6:B$50,'Lees mij'!$E$4)+SUMIFS(Datatabel!N$6:N$50,Datatabel!B$6:B$50,'Lees mij'!$E$4)</f>
        <v>5852</v>
      </c>
      <c r="E21" s="140">
        <f t="shared" si="0"/>
        <v>9567</v>
      </c>
    </row>
    <row r="22" spans="1:11" ht="15" thickBot="1" x14ac:dyDescent="0.4">
      <c r="A22" s="268" t="s">
        <v>108</v>
      </c>
      <c r="B22" s="269"/>
      <c r="C22" s="146">
        <f>SUMIFS(Datatabel!Y$6:Y$50,Datatabel!B$6:B$50,'Lees mij'!$E$4)+SUMIFS(Datatabel!AH$6:AH$50,Datatabel!B$6:B$50,'Lees mij'!$E$4)</f>
        <v>709</v>
      </c>
      <c r="D22" s="146">
        <f>SUMIFS(Datatabel!F$6:F$50,Datatabel!B$6:B$50,'Lees mij'!$E$4)+SUMIFS(Datatabel!O$6:O$50,Datatabel!B$6:B$50,'Lees mij'!$E$4)</f>
        <v>657</v>
      </c>
      <c r="E22" s="140">
        <f t="shared" si="0"/>
        <v>1366</v>
      </c>
      <c r="G22" s="9" t="s">
        <v>109</v>
      </c>
      <c r="H22" s="9"/>
      <c r="I22" s="9"/>
      <c r="J22" s="9"/>
      <c r="K22" s="9"/>
    </row>
    <row r="23" spans="1:11" ht="15" thickTop="1" x14ac:dyDescent="0.35">
      <c r="A23" s="268" t="s">
        <v>110</v>
      </c>
      <c r="B23" s="269"/>
      <c r="C23" s="146">
        <f>SUMIFS(Datatabel!Z$6:Z$50,Datatabel!B$6:B$50,'Lees mij'!$E$4)+SUMIFS(Datatabel!AI$6:AI$50,Datatabel!B$6:B$50,'Lees mij'!$E$4)</f>
        <v>317</v>
      </c>
      <c r="D23" s="146">
        <f>SUMIFS(Datatabel!G$6:G$50,Datatabel!B$6:B$50,'Lees mij'!$E$4)+SUMIFS(Datatabel!P$6:P$50,Datatabel!B$6:B$50,'Lees mij'!$E$4)</f>
        <v>1147</v>
      </c>
      <c r="E23" s="140">
        <f t="shared" si="0"/>
        <v>1464</v>
      </c>
    </row>
    <row r="24" spans="1:11" x14ac:dyDescent="0.35">
      <c r="A24" s="268" t="s">
        <v>111</v>
      </c>
      <c r="B24" s="269"/>
      <c r="C24" s="146">
        <f>SUMIFS(Datatabel!AA$6:AA$50,Datatabel!B$6:B$50,'Lees mij'!$E$4)+SUMIFS(Datatabel!AJ$6:AJ$50,Datatabel!B$6:B$50,'Lees mij'!$E$4)</f>
        <v>134</v>
      </c>
      <c r="D24" s="146">
        <f>SUMIFS(Datatabel!H$6:H$50,Datatabel!B$6:B$50,'Lees mij'!$E$4)+SUMIFS(Datatabel!Q$6:Q$50,Datatabel!B$6:B$50,'Lees mij'!$E$4)</f>
        <v>1117</v>
      </c>
      <c r="E24" s="140">
        <f t="shared" si="0"/>
        <v>1251</v>
      </c>
    </row>
    <row r="25" spans="1:11" x14ac:dyDescent="0.35">
      <c r="A25" s="268" t="s">
        <v>112</v>
      </c>
      <c r="B25" s="269"/>
      <c r="C25" s="146">
        <f>SUMIFS(Datatabel!AB$6:AB$50,Datatabel!B$6:B$50,'Lees mij'!$E$4)+SUMIFS(Datatabel!AK$6:AK$50,Datatabel!B$6:B$50,'Lees mij'!$E$4)</f>
        <v>63</v>
      </c>
      <c r="D25" s="146">
        <f>SUMIFS(Datatabel!I$6:I$50,Datatabel!B$6:B$50,'Lees mij'!$E$4)+SUMIFS(Datatabel!R$6:R$50,Datatabel!B$6:B$50,'Lees mij'!$E$4)</f>
        <v>727</v>
      </c>
      <c r="E25" s="140">
        <f t="shared" si="0"/>
        <v>790</v>
      </c>
    </row>
    <row r="26" spans="1:11" x14ac:dyDescent="0.35">
      <c r="A26" s="268" t="s">
        <v>113</v>
      </c>
      <c r="B26" s="269"/>
      <c r="C26" s="146">
        <f>SUMIFS(Datatabel!AC$6:AC$50,Datatabel!B$6:B$50,'Lees mij'!$E$4)+SUMIFS(Datatabel!AL$6:AL$50,Datatabel!B$6:B$50,'Lees mij'!$E$4)</f>
        <v>4</v>
      </c>
      <c r="D26" s="146">
        <f>SUMIFS(Datatabel!J$6:J$50,Datatabel!B$6:B$50,'Lees mij'!$E$4)+SUMIFS(Datatabel!S$6:S$50,Datatabel!B$6:B$50,'Lees mij'!$E$4)</f>
        <v>259</v>
      </c>
      <c r="E26" s="140">
        <f t="shared" si="0"/>
        <v>263</v>
      </c>
    </row>
    <row r="27" spans="1:11" ht="14.65" customHeight="1" x14ac:dyDescent="0.35"/>
    <row r="30" spans="1:11" ht="15" thickBot="1" x14ac:dyDescent="0.4">
      <c r="A30" s="9" t="s">
        <v>114</v>
      </c>
      <c r="B30" s="9"/>
      <c r="C30" s="9"/>
      <c r="D30" s="9"/>
      <c r="E30" s="9"/>
    </row>
    <row r="31" spans="1:11" ht="15" thickTop="1" x14ac:dyDescent="0.35"/>
    <row r="34" spans="1:12" ht="15" thickBot="1" x14ac:dyDescent="0.4">
      <c r="G34" s="9" t="s">
        <v>115</v>
      </c>
      <c r="H34" s="9"/>
      <c r="I34" s="9"/>
      <c r="J34" s="9"/>
      <c r="K34" s="9"/>
    </row>
    <row r="35" spans="1:12" ht="15.5" thickTop="1" thickBot="1" x14ac:dyDescent="0.4">
      <c r="E35" s="43"/>
      <c r="G35" s="65"/>
      <c r="H35" s="66"/>
      <c r="I35" s="8" t="s">
        <v>103</v>
      </c>
      <c r="J35" s="8" t="s">
        <v>104</v>
      </c>
      <c r="K35" s="8" t="s">
        <v>97</v>
      </c>
    </row>
    <row r="36" spans="1:12" x14ac:dyDescent="0.35">
      <c r="G36" s="10" t="s">
        <v>116</v>
      </c>
      <c r="H36" s="10"/>
      <c r="I36" s="143">
        <f>SUMIFS(Datatabel!AY6:AY50,Datatabel!B6:B50,'Lees mij'!E4)</f>
        <v>2786</v>
      </c>
      <c r="J36" s="143">
        <f>SUMIFS(Datatabel!AW6:AW50,Datatabel!B6:B50,'Lees mij'!E4)</f>
        <v>9694</v>
      </c>
      <c r="K36" s="135">
        <f t="shared" ref="K36:K41" si="1">SUM(I36:J36)</f>
        <v>12480</v>
      </c>
    </row>
    <row r="37" spans="1:12" x14ac:dyDescent="0.35">
      <c r="G37" s="10" t="s">
        <v>117</v>
      </c>
      <c r="H37" s="10"/>
      <c r="I37" s="143">
        <f>SUMIFS(Datatabel!AZ6:AZ50,Datatabel!B6:B50,'Lees mij'!E4)</f>
        <v>2716</v>
      </c>
      <c r="J37" s="143">
        <f>SUMIFS(Datatabel!AX6:AX50,Datatabel!B6:B50,'Lees mij'!E4)</f>
        <v>1499</v>
      </c>
      <c r="K37" s="135">
        <f t="shared" si="1"/>
        <v>4215</v>
      </c>
    </row>
    <row r="38" spans="1:12" x14ac:dyDescent="0.35">
      <c r="G38" s="10" t="s">
        <v>118</v>
      </c>
      <c r="H38" s="10"/>
      <c r="I38" s="139">
        <f>ROUND(I36*2,-3)</f>
        <v>6000</v>
      </c>
      <c r="J38" s="139">
        <f>ROUND(J36*2,-3)</f>
        <v>19000</v>
      </c>
      <c r="K38" s="136">
        <f t="shared" si="1"/>
        <v>25000</v>
      </c>
    </row>
    <row r="39" spans="1:12" ht="15" thickBot="1" x14ac:dyDescent="0.4">
      <c r="A39" s="265"/>
      <c r="B39" s="266"/>
      <c r="C39" s="266"/>
      <c r="D39" s="267"/>
      <c r="E39" s="8"/>
      <c r="G39" s="10" t="s">
        <v>119</v>
      </c>
      <c r="H39" s="10"/>
      <c r="I39" s="139">
        <f>ROUND((I37/SUMIFS(Datatabel!BE6:BE50,Datatabel!B6:B50,'Lees mij'!E4)),-2)</f>
        <v>300</v>
      </c>
      <c r="J39" s="139">
        <f>ROUND((J37/SUMIFS(Datatabel!BE6:BE50,Datatabel!B6:B50,'Lees mij'!E4)),-2)</f>
        <v>200</v>
      </c>
      <c r="K39" s="136">
        <f t="shared" si="1"/>
        <v>500</v>
      </c>
    </row>
    <row r="40" spans="1:12" x14ac:dyDescent="0.35">
      <c r="A40" s="271" t="s">
        <v>120</v>
      </c>
      <c r="B40" s="272"/>
      <c r="C40" s="272"/>
      <c r="D40" s="273"/>
      <c r="E40" s="143">
        <f>SUMIFS(Datatabel!BP6:BP50,Datatabel!B6:B50,'Lees mij'!E4)</f>
        <v>9522</v>
      </c>
      <c r="G40" s="10" t="s">
        <v>121</v>
      </c>
      <c r="H40" s="10"/>
      <c r="I40" s="138">
        <f ca="1">ROUND(I38/($E$7-YEAR(TODAY())),-2)</f>
        <v>200</v>
      </c>
      <c r="J40" s="138">
        <f ca="1">ROUND(J38/($E$7-YEAR(TODAY())),-2)</f>
        <v>700</v>
      </c>
      <c r="K40" s="137">
        <f t="shared" ca="1" si="1"/>
        <v>900</v>
      </c>
    </row>
    <row r="41" spans="1:12" x14ac:dyDescent="0.35">
      <c r="A41" s="53" t="s">
        <v>122</v>
      </c>
      <c r="B41" s="54"/>
      <c r="C41" s="54"/>
      <c r="D41" s="55"/>
      <c r="E41" s="141">
        <f>SUMIFS(Datatabel!BK6:BK50,Datatabel!B6:B50,'Lees mij'!E4)</f>
        <v>798297</v>
      </c>
      <c r="G41" s="10" t="s">
        <v>123</v>
      </c>
      <c r="H41" s="10"/>
      <c r="I41" s="138">
        <f ca="1">ROUND(I39/($E$7-YEAR(TODAY())),0)</f>
        <v>11</v>
      </c>
      <c r="J41" s="138">
        <f ca="1">ROUND(J39/($E$7-YEAR(TODAY())),0)</f>
        <v>7</v>
      </c>
      <c r="K41" s="137">
        <f t="shared" ca="1" si="1"/>
        <v>18</v>
      </c>
    </row>
    <row r="43" spans="1:12" ht="14.65" customHeight="1" thickBot="1" x14ac:dyDescent="0.4">
      <c r="A43" s="9" t="s">
        <v>124</v>
      </c>
      <c r="B43" s="9"/>
      <c r="C43" s="9"/>
      <c r="D43" s="9"/>
      <c r="E43" s="9"/>
    </row>
    <row r="44" spans="1:12" ht="15" thickTop="1" x14ac:dyDescent="0.35"/>
    <row r="45" spans="1:12" ht="14.65" customHeight="1" x14ac:dyDescent="0.35">
      <c r="G45" s="71"/>
      <c r="H45" s="71"/>
      <c r="I45" s="71"/>
      <c r="J45" s="71"/>
      <c r="K45" s="71"/>
    </row>
    <row r="46" spans="1:12" ht="15" thickBot="1" x14ac:dyDescent="0.4">
      <c r="G46" s="9" t="s">
        <v>125</v>
      </c>
      <c r="H46" s="9"/>
      <c r="I46" s="9"/>
      <c r="J46" s="9"/>
      <c r="K46" s="9"/>
      <c r="L46" s="9"/>
    </row>
    <row r="47" spans="1:12" ht="15.5" thickTop="1" thickBot="1" x14ac:dyDescent="0.4">
      <c r="G47" s="65" t="s">
        <v>126</v>
      </c>
      <c r="H47" s="57"/>
      <c r="I47" s="66"/>
      <c r="J47" s="65" t="s">
        <v>103</v>
      </c>
      <c r="K47" s="8" t="s">
        <v>104</v>
      </c>
      <c r="L47" s="8" t="s">
        <v>97</v>
      </c>
    </row>
    <row r="48" spans="1:12" x14ac:dyDescent="0.35">
      <c r="G48" s="67" t="s">
        <v>127</v>
      </c>
      <c r="H48" s="44"/>
      <c r="I48" s="68"/>
      <c r="J48" s="215">
        <f>SUMIFS(Datatabel!AR6:AR50,Datatabel!B6:B50,'Lees mij'!E4)</f>
        <v>603</v>
      </c>
      <c r="K48" s="139">
        <f>SUMIFS(Datatabel!AP6:AP50,Datatabel!B6:B50,'Lees mij'!E4)</f>
        <v>3321</v>
      </c>
      <c r="L48" s="135">
        <f>SUM(J48:K48)</f>
        <v>3924</v>
      </c>
    </row>
    <row r="49" spans="1:12" x14ac:dyDescent="0.35">
      <c r="G49" s="211" t="s">
        <v>128</v>
      </c>
      <c r="H49" s="212"/>
      <c r="I49" s="213"/>
      <c r="J49" s="214">
        <f>SUMIFS(Datatabel!AS6:AS50,Datatabel!B6:B50,'Lees mij'!E4)</f>
        <v>620</v>
      </c>
      <c r="K49" s="139">
        <f>SUMIFS(Datatabel!AQ6:AQ50,Datatabel!B6:B50,'Lees mij'!E4)</f>
        <v>327</v>
      </c>
      <c r="L49" s="135">
        <f>SUM(J49:K49)</f>
        <v>947</v>
      </c>
    </row>
    <row r="50" spans="1:12" x14ac:dyDescent="0.35">
      <c r="G50" s="53" t="s">
        <v>97</v>
      </c>
      <c r="H50" s="54"/>
      <c r="I50" s="55"/>
      <c r="J50" s="216">
        <f>SUMIFS(Datatabel!AV6:AV50,Datatabel!B6:B50,'Lees mij'!E4)</f>
        <v>1223</v>
      </c>
      <c r="K50" s="148">
        <f>SUMIFS(Datatabel!AT6:AT50,Datatabel!B6:B50,'Lees mij'!E4)</f>
        <v>3648</v>
      </c>
      <c r="L50" s="136">
        <f>SUM(J50:K50)</f>
        <v>4871</v>
      </c>
    </row>
    <row r="51" spans="1:12" ht="15" thickBot="1" x14ac:dyDescent="0.4">
      <c r="G51" s="69" t="s">
        <v>129</v>
      </c>
      <c r="J51" s="8">
        <v>2023</v>
      </c>
      <c r="K51" s="8">
        <v>2024</v>
      </c>
    </row>
    <row r="52" spans="1:12" x14ac:dyDescent="0.35">
      <c r="G52" s="67" t="s">
        <v>130</v>
      </c>
      <c r="H52" s="44"/>
      <c r="I52" s="68"/>
      <c r="J52" s="143">
        <f>SUMIFS(Datatabel!BL6:BL50,Datatabel!B6:B50,'Lees mij'!$E$4)</f>
        <v>145</v>
      </c>
      <c r="K52" s="144">
        <f>SUMIFS(Datatabel!BN6:BN50,Datatabel!B6:B50,'Lees mij'!$E$4)</f>
        <v>83</v>
      </c>
    </row>
    <row r="53" spans="1:12" ht="13.9" customHeight="1" thickBot="1" x14ac:dyDescent="0.4">
      <c r="A53" s="265"/>
      <c r="B53" s="266"/>
      <c r="C53" s="266"/>
      <c r="D53" s="267"/>
      <c r="E53" s="8" t="s">
        <v>97</v>
      </c>
      <c r="G53" s="53" t="s">
        <v>131</v>
      </c>
      <c r="H53" s="54"/>
      <c r="I53" s="55"/>
      <c r="J53" s="145">
        <f>SUMIFS(Datatabel!BM6:BM50,Datatabel!B6:B50,'Lees mij'!$E$4)</f>
        <v>211422</v>
      </c>
      <c r="K53" s="145">
        <f>SUMIFS(Datatabel!BO6:BO50,Datatabel!B6:B50,'Lees mij'!$E$4)</f>
        <v>120595</v>
      </c>
    </row>
    <row r="54" spans="1:12" x14ac:dyDescent="0.35">
      <c r="A54" s="67" t="s">
        <v>132</v>
      </c>
      <c r="B54" s="68"/>
      <c r="C54" s="166"/>
      <c r="D54" s="166"/>
      <c r="E54" s="142">
        <f>SUMIFS(Datatabel!AU6:AU50,Datatabel!B6:B50,'Lees mij'!$E$4)+SUMIFS(Datatabel!AO6:AO50,Datatabel!B6:B50,'Lees mij'!$E$4)-SUMIFS(Datatabel!BF6:BF50,Datatabel!B6:B50,'Lees mij'!$E$4)</f>
        <v>10429</v>
      </c>
    </row>
    <row r="55" spans="1:12" x14ac:dyDescent="0.35">
      <c r="F55" s="70"/>
    </row>
  </sheetData>
  <mergeCells count="18">
    <mergeCell ref="A3:E3"/>
    <mergeCell ref="A40:D40"/>
    <mergeCell ref="A39:D39"/>
    <mergeCell ref="A6:D6"/>
    <mergeCell ref="A11:B11"/>
    <mergeCell ref="A12:B12"/>
    <mergeCell ref="A13:B13"/>
    <mergeCell ref="A10:B10"/>
    <mergeCell ref="A19:B19"/>
    <mergeCell ref="A20:B20"/>
    <mergeCell ref="A18:B18"/>
    <mergeCell ref="A21:B21"/>
    <mergeCell ref="A53:D53"/>
    <mergeCell ref="A22:B22"/>
    <mergeCell ref="A23:B23"/>
    <mergeCell ref="A24:B24"/>
    <mergeCell ref="A25:B25"/>
    <mergeCell ref="A26:B26"/>
  </mergeCells>
  <pageMargins left="0.23622047244094491" right="0.23622047244094491" top="0.23622047244094491" bottom="0.23622047244094491" header="0" footer="0"/>
  <pageSetup paperSize="9" fitToWidth="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E93F2-00F2-44A0-8A50-72B5AA2EC95D}">
  <sheetPr>
    <tabColor theme="3"/>
  </sheetPr>
  <dimension ref="A1:W57"/>
  <sheetViews>
    <sheetView showGridLines="0" tabSelected="1" showRuler="0" showWhiteSpace="0" view="pageLayout" topLeftCell="A6" zoomScaleNormal="120" workbookViewId="0">
      <selection activeCell="D48" sqref="D48"/>
    </sheetView>
  </sheetViews>
  <sheetFormatPr defaultColWidth="8.7265625" defaultRowHeight="14.5" x14ac:dyDescent="0.35"/>
  <cols>
    <col min="1" max="1" width="6.7265625" customWidth="1"/>
    <col min="2" max="4" width="9.453125" customWidth="1"/>
    <col min="5" max="5" width="14" customWidth="1"/>
    <col min="6" max="6" width="2.26953125" customWidth="1"/>
    <col min="7" max="7" width="8" customWidth="1"/>
    <col min="8" max="8" width="10.54296875" customWidth="1"/>
    <col min="9" max="11" width="11" customWidth="1"/>
    <col min="12" max="12" width="0.7265625" customWidth="1"/>
    <col min="13" max="13" width="0.453125" customWidth="1"/>
    <col min="14" max="14" width="7.26953125" customWidth="1"/>
    <col min="15" max="15" width="9.54296875" customWidth="1"/>
    <col min="16" max="16" width="7.54296875" customWidth="1"/>
    <col min="17" max="17" width="12.453125" customWidth="1"/>
    <col min="18" max="18" width="12" customWidth="1"/>
    <col min="19" max="19" width="9.7265625" bestFit="1" customWidth="1"/>
    <col min="20" max="20" width="9.26953125" bestFit="1" customWidth="1"/>
    <col min="21" max="21" width="12.26953125" customWidth="1"/>
    <col min="23" max="23" width="10.26953125" customWidth="1"/>
  </cols>
  <sheetData>
    <row r="1" spans="1:23" ht="18.5" x14ac:dyDescent="0.45">
      <c r="A1" s="2"/>
      <c r="B1" s="2"/>
      <c r="C1" s="2"/>
      <c r="D1" s="2"/>
      <c r="E1" s="2"/>
      <c r="F1" s="2"/>
      <c r="G1" s="2"/>
      <c r="H1" s="2"/>
      <c r="I1" s="149" t="s">
        <v>90</v>
      </c>
      <c r="J1" s="2"/>
      <c r="K1" s="2"/>
      <c r="L1" s="2"/>
      <c r="M1" s="2"/>
      <c r="N1" s="2"/>
      <c r="O1" s="2"/>
      <c r="P1" s="149" t="str">
        <f>'Lees mij'!E4</f>
        <v>Huizen</v>
      </c>
      <c r="Q1" s="2"/>
      <c r="R1" s="2"/>
      <c r="S1" s="2"/>
      <c r="T1" s="2"/>
      <c r="U1" s="2"/>
      <c r="V1" s="2"/>
      <c r="W1" s="2"/>
    </row>
    <row r="2" spans="1:23" ht="6.75" customHeight="1" x14ac:dyDescent="0.45">
      <c r="A2" s="150"/>
      <c r="B2" s="150"/>
      <c r="C2" s="150"/>
      <c r="D2" s="150"/>
      <c r="E2" s="150"/>
      <c r="F2" s="150"/>
      <c r="G2" s="150"/>
      <c r="H2" s="150"/>
      <c r="I2" s="150"/>
      <c r="J2" s="150"/>
      <c r="K2" s="150"/>
    </row>
    <row r="3" spans="1:23" ht="15" thickBot="1" x14ac:dyDescent="0.4">
      <c r="A3" s="270"/>
      <c r="B3" s="270"/>
      <c r="C3" s="270"/>
      <c r="D3" s="270"/>
      <c r="E3" s="270"/>
      <c r="F3" s="7"/>
      <c r="G3" s="7"/>
      <c r="H3" s="7"/>
      <c r="I3" s="7"/>
      <c r="J3" s="297" t="s">
        <v>91</v>
      </c>
      <c r="K3" s="297"/>
      <c r="L3" s="297"/>
      <c r="M3" s="297"/>
      <c r="N3" s="297"/>
      <c r="O3" s="7"/>
      <c r="P3" s="270"/>
      <c r="Q3" s="270"/>
      <c r="R3" s="270"/>
      <c r="S3" s="270"/>
      <c r="T3" s="270"/>
      <c r="U3" s="270"/>
      <c r="V3" s="270"/>
      <c r="W3" s="270"/>
    </row>
    <row r="4" spans="1:23" ht="15" thickTop="1" x14ac:dyDescent="0.35"/>
    <row r="5" spans="1:23" ht="15" thickBot="1" x14ac:dyDescent="0.4">
      <c r="A5" s="9" t="s">
        <v>93</v>
      </c>
      <c r="B5" s="9"/>
      <c r="C5" s="9"/>
      <c r="D5" s="9"/>
      <c r="E5" s="9"/>
      <c r="G5" s="9" t="s">
        <v>94</v>
      </c>
      <c r="H5" s="9"/>
      <c r="I5" s="9"/>
      <c r="J5" s="9"/>
      <c r="K5" s="9"/>
      <c r="N5" s="225" t="s">
        <v>133</v>
      </c>
      <c r="O5" s="225"/>
      <c r="P5" s="225"/>
      <c r="Q5" s="225"/>
      <c r="R5" s="225"/>
      <c r="S5" s="225"/>
      <c r="T5" s="225"/>
      <c r="U5" s="225"/>
      <c r="V5" s="225"/>
      <c r="W5" s="225"/>
    </row>
    <row r="6" spans="1:23" ht="15.5" thickTop="1" thickBot="1" x14ac:dyDescent="0.4">
      <c r="A6" s="274" t="str">
        <f>"Gemeente "&amp;'Lees mij'!$E$4</f>
        <v>Gemeente Huizen</v>
      </c>
      <c r="B6" s="275"/>
      <c r="C6" s="275"/>
      <c r="D6" s="276"/>
      <c r="E6" s="227">
        <f>SUMIFS(Datatabel!BG6:BG50,Datatabel!B6:B50,'Lees mij'!$E$4)</f>
        <v>19036</v>
      </c>
      <c r="G6" s="277"/>
      <c r="H6" s="278"/>
      <c r="I6" s="8" t="s">
        <v>95</v>
      </c>
      <c r="J6" s="8" t="s">
        <v>96</v>
      </c>
      <c r="K6" s="8" t="s">
        <v>97</v>
      </c>
      <c r="N6" s="224"/>
      <c r="O6" s="223" t="s">
        <v>103</v>
      </c>
      <c r="P6" s="224"/>
      <c r="Q6" s="224"/>
      <c r="R6" s="224"/>
      <c r="S6" s="224" t="s">
        <v>104</v>
      </c>
      <c r="T6" s="224"/>
      <c r="U6" s="224"/>
      <c r="V6" s="224"/>
      <c r="W6" s="223" t="s">
        <v>97</v>
      </c>
    </row>
    <row r="7" spans="1:23" ht="15" thickBot="1" x14ac:dyDescent="0.4">
      <c r="A7" s="62" t="s">
        <v>73</v>
      </c>
      <c r="B7" s="53"/>
      <c r="C7" s="54"/>
      <c r="D7" s="55"/>
      <c r="E7" s="228">
        <f>'Lees mij'!$E$5</f>
        <v>2050</v>
      </c>
      <c r="G7" s="271" t="s">
        <v>98</v>
      </c>
      <c r="H7" s="273"/>
      <c r="I7" s="229">
        <f>SUMIFS(Datatabel!AD6:AD50,Datatabel!B6:B50,'Lees mij'!$E$4)</f>
        <v>3099</v>
      </c>
      <c r="J7" s="229">
        <f>SUMIFS(Datatabel!AM6:AM50,Datatabel!B6:B50,'Lees mij'!$E$4)</f>
        <v>3207</v>
      </c>
      <c r="K7" s="230">
        <f>SUM(I7:J7)</f>
        <v>6306</v>
      </c>
      <c r="N7" s="224"/>
      <c r="O7" s="223" t="s">
        <v>134</v>
      </c>
      <c r="P7" s="224" t="s">
        <v>135</v>
      </c>
      <c r="Q7" s="224" t="s">
        <v>136</v>
      </c>
      <c r="R7" s="224" t="s">
        <v>137</v>
      </c>
      <c r="S7" s="223" t="s">
        <v>134</v>
      </c>
      <c r="T7" s="224" t="s">
        <v>135</v>
      </c>
      <c r="U7" s="224" t="s">
        <v>136</v>
      </c>
      <c r="V7" s="224" t="s">
        <v>137</v>
      </c>
      <c r="W7" s="223"/>
    </row>
    <row r="8" spans="1:23" x14ac:dyDescent="0.35">
      <c r="G8" s="268" t="s">
        <v>99</v>
      </c>
      <c r="H8" s="269"/>
      <c r="I8" s="229">
        <f>SUMIFS(Datatabel!K6:K50,Datatabel!B6:B50,'Lees mij'!$E$4)</f>
        <v>10661</v>
      </c>
      <c r="J8" s="229">
        <f>SUMIFS(Datatabel!T6:T50,Datatabel!B6:B50,'Lees mij'!$E$4)</f>
        <v>2069</v>
      </c>
      <c r="K8" s="230">
        <f>SUM(I8:J8)</f>
        <v>12730</v>
      </c>
      <c r="N8" s="53" t="s">
        <v>138</v>
      </c>
      <c r="O8" s="231">
        <f>SUMIFS('Datatabel bouwperiodes'!$AW$6:$AW$50,'Datatabel bouwperiodes'!B6:B50,'Lees mij'!$E$4)</f>
        <v>42</v>
      </c>
      <c r="P8" s="231">
        <f>SUMIFS('Datatabel bouwperiodes'!$BF$6:$BF$50,'Datatabel bouwperiodes'!B6:B50,'Lees mij'!$E$4)</f>
        <v>246</v>
      </c>
      <c r="Q8" s="231">
        <f>SUMIFS('Datatabel bouwperiodes'!$BO$6:$BO$50,'Datatabel bouwperiodes'!B6:B50,'Lees mij'!$E$4)</f>
        <v>512</v>
      </c>
      <c r="R8" s="231">
        <f>SUMIFS('Datatabel bouwperiodes'!$AN$6:$AN$50,'Datatabel bouwperiodes'!B6:B50,'Lees mij'!$E$4)</f>
        <v>0</v>
      </c>
      <c r="S8" s="231">
        <f>SUMIFS('Datatabel bouwperiodes'!$L$6:$L$50,'Datatabel bouwperiodes'!B6:B50,'Lees mij'!$E$4)</f>
        <v>5</v>
      </c>
      <c r="T8" s="231">
        <f>SUMIFS('Datatabel bouwperiodes'!$U$6:$U$50,'Datatabel bouwperiodes'!B6:B50,'Lees mij'!$E$4)</f>
        <v>111</v>
      </c>
      <c r="U8" s="231">
        <f>SUMIFS('Datatabel bouwperiodes'!$AD$6:$AD$50,'Datatabel bouwperiodes'!B6:B50,'Lees mij'!$E$4)</f>
        <v>1362</v>
      </c>
      <c r="V8" s="231">
        <f>SUMIFS('Datatabel bouwperiodes'!$C$6:$C$50,'Datatabel bouwperiodes'!B6:B50,'Lees mij'!$E$4)</f>
        <v>0</v>
      </c>
      <c r="W8" s="226">
        <f t="shared" ref="W8:W15" si="0">SUM(O8:V8)</f>
        <v>2278</v>
      </c>
    </row>
    <row r="9" spans="1:23" x14ac:dyDescent="0.35">
      <c r="G9" s="268" t="s">
        <v>97</v>
      </c>
      <c r="H9" s="269"/>
      <c r="I9" s="230">
        <f>SUM(I7:I8)</f>
        <v>13760</v>
      </c>
      <c r="J9" s="230">
        <f>SUM(J7:J8)</f>
        <v>5276</v>
      </c>
      <c r="K9" s="230">
        <f>SUM(I9:J9)</f>
        <v>19036</v>
      </c>
      <c r="N9" s="53" t="s">
        <v>106</v>
      </c>
      <c r="O9" s="231">
        <f>SUMIFS('Datatabel bouwperiodes'!$AX$6:$AX$50,'Datatabel bouwperiodes'!B6:B50,'Lees mij'!$E$4)</f>
        <v>0</v>
      </c>
      <c r="P9" s="231">
        <f>SUMIFS('Datatabel bouwperiodes'!$BG$6:$BG$50,'Datatabel bouwperiodes'!B6:B50,'Lees mij'!$E$4)</f>
        <v>72</v>
      </c>
      <c r="Q9" s="231">
        <f>SUMIFS('Datatabel bouwperiodes'!$BP$6:$BP$50,'Datatabel bouwperiodes'!B6:B50,'Lees mij'!$E$4)</f>
        <v>492</v>
      </c>
      <c r="R9" s="231">
        <f>SUMIFS('Datatabel bouwperiodes'!$AO$6:$AO$50,'Datatabel bouwperiodes'!B6:B50,'Lees mij'!$E$4)</f>
        <v>0</v>
      </c>
      <c r="S9" s="231">
        <f>SUMIFS('Datatabel bouwperiodes'!$M$6:$M$50,'Datatabel bouwperiodes'!B6:B50,'Lees mij'!$E$4)</f>
        <v>8</v>
      </c>
      <c r="T9" s="231">
        <f>SUMIFS('Datatabel bouwperiodes'!$V$6:$V$50,'Datatabel bouwperiodes'!B6:B50,'Lees mij'!$E$4)</f>
        <v>158</v>
      </c>
      <c r="U9" s="231">
        <f>SUMIFS('Datatabel bouwperiodes'!$AE$6:$AE$50,'Datatabel bouwperiodes'!B6:B50,'Lees mij'!$E$4)</f>
        <v>1527</v>
      </c>
      <c r="V9" s="231">
        <f>SUMIFS('Datatabel bouwperiodes'!$D$6:$D$50,'Datatabel bouwperiodes'!B6:B50,'Lees mij'!$E$4)</f>
        <v>0</v>
      </c>
      <c r="W9" s="226">
        <f t="shared" si="0"/>
        <v>2257</v>
      </c>
    </row>
    <row r="10" spans="1:23" x14ac:dyDescent="0.35">
      <c r="G10" s="22" t="s">
        <v>100</v>
      </c>
      <c r="N10" s="53" t="s">
        <v>107</v>
      </c>
      <c r="O10" s="231">
        <f>SUMIFS('Datatabel bouwperiodes'!$AY$6:$AY$50,'Datatabel bouwperiodes'!B6:B50,'Lees mij'!$E$4)</f>
        <v>0</v>
      </c>
      <c r="P10" s="231">
        <f>SUMIFS('Datatabel bouwperiodes'!$BH$6:$BH$50,'Datatabel bouwperiodes'!B6:B50,'Lees mij'!$E$4)</f>
        <v>1259</v>
      </c>
      <c r="Q10" s="231">
        <f>SUMIFS('Datatabel bouwperiodes'!$BQ$6:$BQ$50,'Datatabel bouwperiodes'!B6:B50,'Lees mij'!$E$4)</f>
        <v>2456</v>
      </c>
      <c r="R10" s="231">
        <f>SUMIFS('Datatabel bouwperiodes'!$AP$6:$AP$50,'Datatabel bouwperiodes'!B6:B50,'Lees mij'!$E$4)</f>
        <v>0</v>
      </c>
      <c r="S10" s="231">
        <f>SUMIFS('Datatabel bouwperiodes'!$N$6:$N$50,'Datatabel bouwperiodes'!B6:B50,'Lees mij'!$E$4)</f>
        <v>29</v>
      </c>
      <c r="T10" s="231">
        <f>SUMIFS('Datatabel bouwperiodes'!$W$6:$W$50,'Datatabel bouwperiodes'!B6:B50,'Lees mij'!$E$4)</f>
        <v>1985</v>
      </c>
      <c r="U10" s="231">
        <f>SUMIFS('Datatabel bouwperiodes'!$AF$6:$AF$50,'Datatabel bouwperiodes'!B6:B50,'Lees mij'!$E$4)</f>
        <v>3838</v>
      </c>
      <c r="V10" s="231">
        <f>SUMIFS('Datatabel bouwperiodes'!$E$6:$E$50,'Datatabel bouwperiodes'!B6:B50,'Lees mij'!$E$4)</f>
        <v>0</v>
      </c>
      <c r="W10" s="226">
        <f t="shared" si="0"/>
        <v>9567</v>
      </c>
    </row>
    <row r="11" spans="1:23" x14ac:dyDescent="0.35">
      <c r="G11" s="22" t="s">
        <v>101</v>
      </c>
      <c r="N11" s="53" t="s">
        <v>108</v>
      </c>
      <c r="O11" s="231">
        <f>SUMIFS('Datatabel bouwperiodes'!$AZ$6:$AZ$50,'Datatabel bouwperiodes'!B6:B50,'Lees mij'!$E$4)</f>
        <v>0</v>
      </c>
      <c r="P11" s="231">
        <f>SUMIFS('Datatabel bouwperiodes'!$BI$6:$BI$50,'Datatabel bouwperiodes'!B6:B50,'Lees mij'!$E$4)</f>
        <v>223</v>
      </c>
      <c r="Q11" s="231">
        <f>SUMIFS('Datatabel bouwperiodes'!$BR$6:$BR$50,'Datatabel bouwperiodes'!B6:B50,'Lees mij'!$E$4)</f>
        <v>486</v>
      </c>
      <c r="R11" s="231">
        <f>SUMIFS('Datatabel bouwperiodes'!$AQ$6:$AQ$50,'Datatabel bouwperiodes'!B6:B50,'Lees mij'!$E$4)</f>
        <v>0</v>
      </c>
      <c r="S11" s="231">
        <f>SUMIFS('Datatabel bouwperiodes'!$O$6:$O$50,'Datatabel bouwperiodes'!B6:B50,'Lees mij'!$E$4)</f>
        <v>27</v>
      </c>
      <c r="T11" s="231">
        <f>SUMIFS('Datatabel bouwperiodes'!$X$6:$X$50,'Datatabel bouwperiodes'!B6:B50,'Lees mij'!$E$4)</f>
        <v>519</v>
      </c>
      <c r="U11" s="231">
        <f>SUMIFS('Datatabel bouwperiodes'!$AG$6:$AG$50,'Datatabel bouwperiodes'!B6:B50,'Lees mij'!$E$4)</f>
        <v>111</v>
      </c>
      <c r="V11" s="231">
        <f>SUMIFS('Datatabel bouwperiodes'!$F$6:$F$50,'Datatabel bouwperiodes'!B6:B50,'Lees mij'!$E$4)</f>
        <v>0</v>
      </c>
      <c r="W11" s="226">
        <f t="shared" si="0"/>
        <v>1366</v>
      </c>
    </row>
    <row r="12" spans="1:23" x14ac:dyDescent="0.35">
      <c r="N12" s="53" t="s">
        <v>110</v>
      </c>
      <c r="O12" s="231">
        <f>SUMIFS('Datatabel bouwperiodes'!$BA$6:$BA$50,'Datatabel bouwperiodes'!B6:B50,'Lees mij'!$E$4)</f>
        <v>0</v>
      </c>
      <c r="P12" s="231">
        <f>SUMIFS('Datatabel bouwperiodes'!$BJ$6:$BJ$50,'Datatabel bouwperiodes'!B6:B50,'Lees mij'!$E$4)</f>
        <v>307</v>
      </c>
      <c r="Q12" s="231">
        <f>SUMIFS('Datatabel bouwperiodes'!$BS$6:$BS$50,'Datatabel bouwperiodes'!B6:B50,'Lees mij'!$E$4)</f>
        <v>10</v>
      </c>
      <c r="R12" s="231">
        <f>SUMIFS('Datatabel bouwperiodes'!$AR$6:$AR$50,'Datatabel bouwperiodes'!B6:B50,'Lees mij'!$E$4)</f>
        <v>0</v>
      </c>
      <c r="S12" s="231">
        <f>SUMIFS('Datatabel bouwperiodes'!$P$6:$P$50,'Datatabel bouwperiodes'!B6:B50,'Lees mij'!$E$4)</f>
        <v>28</v>
      </c>
      <c r="T12" s="231">
        <f>SUMIFS('Datatabel bouwperiodes'!$Y$6:$Y$50,'Datatabel bouwperiodes'!B6:B50,'Lees mij'!$E$4)</f>
        <v>1108</v>
      </c>
      <c r="U12" s="231">
        <f>SUMIFS('Datatabel bouwperiodes'!$AH$6:$AH$50,'Datatabel bouwperiodes'!B6:B50,'Lees mij'!$E$4)</f>
        <v>11</v>
      </c>
      <c r="V12" s="231">
        <f>SUMIFS('Datatabel bouwperiodes'!$G$6:$G$50,'Datatabel bouwperiodes'!B6:B50,'Lees mij'!$E$4)</f>
        <v>0</v>
      </c>
      <c r="W12" s="226">
        <f t="shared" si="0"/>
        <v>1464</v>
      </c>
    </row>
    <row r="13" spans="1:23" x14ac:dyDescent="0.35">
      <c r="N13" s="53" t="s">
        <v>111</v>
      </c>
      <c r="O13" s="231">
        <f>SUMIFS('Datatabel bouwperiodes'!$BB$6:$BB$50,'Datatabel bouwperiodes'!B6:B50,'Lees mij'!$E$4)</f>
        <v>0</v>
      </c>
      <c r="P13" s="231">
        <f>SUMIFS('Datatabel bouwperiodes'!$BK$6:$BK$50,'Datatabel bouwperiodes'!B6:B50,'Lees mij'!$E$4)</f>
        <v>133</v>
      </c>
      <c r="Q13" s="231">
        <f>SUMIFS('Datatabel bouwperiodes'!$BT$6:$BT$50,'Datatabel bouwperiodes'!B6:B50,'Lees mij'!$E$4)</f>
        <v>1</v>
      </c>
      <c r="R13" s="231">
        <f>SUMIFS('Datatabel bouwperiodes'!$AS$6:$AS$50,'Datatabel bouwperiodes'!B6:B50,'Lees mij'!$E$4)</f>
        <v>0</v>
      </c>
      <c r="S13" s="231">
        <f>SUMIFS('Datatabel bouwperiodes'!$Q$6:$Q$50,'Datatabel bouwperiodes'!B6:B50,'Lees mij'!$E$4)</f>
        <v>210</v>
      </c>
      <c r="T13" s="231">
        <f>SUMIFS('Datatabel bouwperiodes'!$Z$6:$Z$50,'Datatabel bouwperiodes'!B6:B50,'Lees mij'!$E$4)</f>
        <v>904</v>
      </c>
      <c r="U13" s="231">
        <f>SUMIFS('Datatabel bouwperiodes'!$AI$6:$AI$50,'Datatabel bouwperiodes'!B6:B50,'Lees mij'!$E$4)</f>
        <v>3</v>
      </c>
      <c r="V13" s="231">
        <f>SUMIFS('Datatabel bouwperiodes'!$H$6:$H$50,'Datatabel bouwperiodes'!B6:B50,'Lees mij'!$E$4)</f>
        <v>0</v>
      </c>
      <c r="W13" s="226">
        <f t="shared" si="0"/>
        <v>1251</v>
      </c>
    </row>
    <row r="14" spans="1:23" x14ac:dyDescent="0.35">
      <c r="N14" s="53" t="s">
        <v>112</v>
      </c>
      <c r="O14" s="231">
        <f>SUMIFS('Datatabel bouwperiodes'!$BC$6:$BC$50,'Datatabel bouwperiodes'!B6:B50,'Lees mij'!$E$4)</f>
        <v>0</v>
      </c>
      <c r="P14" s="231">
        <f>SUMIFS('Datatabel bouwperiodes'!$BL$6:$BL$50,'Datatabel bouwperiodes'!B6:B50,'Lees mij'!$E$4)</f>
        <v>63</v>
      </c>
      <c r="Q14" s="231">
        <f>SUMIFS('Datatabel bouwperiodes'!$BU$6:$BU$50,'Datatabel bouwperiodes'!B6:B50,'Lees mij'!$E$4)</f>
        <v>0</v>
      </c>
      <c r="R14" s="231">
        <f>SUMIFS('Datatabel bouwperiodes'!$AT$6:$AT$50,'Datatabel bouwperiodes'!B6:B50,'Lees mij'!$E$4)</f>
        <v>0</v>
      </c>
      <c r="S14" s="231">
        <f>SUMIFS('Datatabel bouwperiodes'!$R$6:$R$50,'Datatabel bouwperiodes'!B6:B50,'Lees mij'!$E$4)</f>
        <v>239</v>
      </c>
      <c r="T14" s="231">
        <f>SUMIFS('Datatabel bouwperiodes'!$AA$6:$AA$50,'Datatabel bouwperiodes'!B6:B50,'Lees mij'!$E$4)</f>
        <v>482</v>
      </c>
      <c r="U14" s="231">
        <f>SUMIFS('Datatabel bouwperiodes'!$AJ$6:$AJ$50,'Datatabel bouwperiodes'!B6:B50,'Lees mij'!$E$4)</f>
        <v>6</v>
      </c>
      <c r="V14" s="231">
        <f>SUMIFS('Datatabel bouwperiodes'!$I$6:$I$50,'Datatabel bouwperiodes'!B6:B50,'Lees mij'!$E$4)</f>
        <v>0</v>
      </c>
      <c r="W14" s="226">
        <f t="shared" si="0"/>
        <v>790</v>
      </c>
    </row>
    <row r="15" spans="1:23" x14ac:dyDescent="0.35">
      <c r="N15" s="53" t="s">
        <v>113</v>
      </c>
      <c r="O15" s="231">
        <f>SUMIFS('Datatabel bouwperiodes'!$BD$6:$BD$50,'Datatabel bouwperiodes'!B6:B50,'Lees mij'!$E$4)</f>
        <v>1</v>
      </c>
      <c r="P15" s="231">
        <f>SUMIFS('Datatabel bouwperiodes'!$BM$6:$BM$50,'Datatabel bouwperiodes'!B6:B50,'Lees mij'!$E$4)</f>
        <v>3</v>
      </c>
      <c r="Q15" s="231">
        <f>SUMIFS('Datatabel bouwperiodes'!$BV$6:$BV$50,'Datatabel bouwperiodes'!B6:B50,'Lees mij'!$E$4)</f>
        <v>0</v>
      </c>
      <c r="R15" s="231">
        <f>SUMIFS('Datatabel bouwperiodes'!$AU$6:$AU$50,'Datatabel bouwperiodes'!B6:B50,'Lees mij'!$E$4)</f>
        <v>0</v>
      </c>
      <c r="S15" s="231">
        <f>SUMIFS('Datatabel bouwperiodes'!$S$6:$S$50,'Datatabel bouwperiodes'!B6:B50,'Lees mij'!$E$4)</f>
        <v>6</v>
      </c>
      <c r="T15" s="231">
        <f>SUMIFS('Datatabel bouwperiodes'!$BA$6:$BA$50,'Datatabel bouwperiodes'!B6:B50,'Lees mij'!$E$4)</f>
        <v>0</v>
      </c>
      <c r="U15" s="231">
        <f>SUMIFS('Datatabel bouwperiodes'!$AK$6:$AK$50,'Datatabel bouwperiodes'!B6:B50,'Lees mij'!$E$4)</f>
        <v>179</v>
      </c>
      <c r="V15" s="231">
        <f>SUMIFS('Datatabel bouwperiodes'!$J$6:$J$50,'Datatabel bouwperiodes'!B6:B50,'Lees mij'!$E$4)</f>
        <v>64</v>
      </c>
      <c r="W15" s="226">
        <f t="shared" si="0"/>
        <v>253</v>
      </c>
    </row>
    <row r="16" spans="1:23" x14ac:dyDescent="0.35">
      <c r="N16" s="53" t="s">
        <v>97</v>
      </c>
      <c r="O16" s="226">
        <f>SUM(O8:O15)</f>
        <v>43</v>
      </c>
      <c r="P16" s="226">
        <f t="shared" ref="P16:W16" si="1">SUM(P8:P15)</f>
        <v>2306</v>
      </c>
      <c r="Q16" s="226">
        <f t="shared" si="1"/>
        <v>3957</v>
      </c>
      <c r="R16" s="226">
        <f t="shared" si="1"/>
        <v>0</v>
      </c>
      <c r="S16" s="226">
        <f t="shared" si="1"/>
        <v>552</v>
      </c>
      <c r="T16" s="226">
        <f t="shared" si="1"/>
        <v>5267</v>
      </c>
      <c r="U16" s="226">
        <f t="shared" si="1"/>
        <v>7037</v>
      </c>
      <c r="V16" s="226">
        <f t="shared" si="1"/>
        <v>64</v>
      </c>
      <c r="W16" s="226">
        <f t="shared" si="1"/>
        <v>19226</v>
      </c>
    </row>
    <row r="20" spans="1:23" ht="15" thickBot="1" x14ac:dyDescent="0.4">
      <c r="A20" s="298" t="s">
        <v>114</v>
      </c>
      <c r="B20" s="298"/>
      <c r="C20" s="298"/>
      <c r="D20" s="9"/>
      <c r="E20" s="9"/>
      <c r="F20" s="9"/>
      <c r="G20" s="9"/>
      <c r="H20" s="9"/>
      <c r="I20" s="9"/>
      <c r="J20" s="9"/>
      <c r="K20" s="9"/>
      <c r="M20" s="9" t="s">
        <v>124</v>
      </c>
      <c r="N20" s="9"/>
      <c r="O20" s="9"/>
      <c r="P20" s="9"/>
      <c r="Q20" s="9"/>
      <c r="R20" s="9"/>
      <c r="S20" s="9"/>
      <c r="T20" s="9"/>
      <c r="U20" s="9"/>
      <c r="V20" s="9"/>
      <c r="W20" s="9"/>
    </row>
    <row r="21" spans="1:23" ht="15" thickTop="1" x14ac:dyDescent="0.35"/>
    <row r="22" spans="1:23" x14ac:dyDescent="0.35">
      <c r="A22" s="22"/>
    </row>
    <row r="23" spans="1:23" x14ac:dyDescent="0.35">
      <c r="A23" s="232"/>
      <c r="B23" s="232"/>
      <c r="C23" s="232"/>
      <c r="D23" s="232"/>
      <c r="E23" s="232"/>
    </row>
    <row r="24" spans="1:23" x14ac:dyDescent="0.35">
      <c r="A24" s="299"/>
      <c r="B24" s="299"/>
      <c r="C24" s="233"/>
      <c r="D24" s="234"/>
      <c r="E24" s="233"/>
    </row>
    <row r="25" spans="1:23" x14ac:dyDescent="0.35">
      <c r="A25" s="300"/>
      <c r="B25" s="300"/>
      <c r="C25" s="235"/>
      <c r="D25" s="235"/>
      <c r="E25" s="236"/>
    </row>
    <row r="26" spans="1:23" ht="14.65" customHeight="1" thickBot="1" x14ac:dyDescent="0.4">
      <c r="A26" s="265"/>
      <c r="B26" s="266"/>
      <c r="C26" s="266"/>
      <c r="D26" s="267"/>
      <c r="E26" s="8"/>
      <c r="M26" s="265"/>
      <c r="N26" s="266"/>
      <c r="O26" s="266"/>
      <c r="P26" s="267"/>
      <c r="Q26" s="8" t="s">
        <v>97</v>
      </c>
    </row>
    <row r="27" spans="1:23" x14ac:dyDescent="0.35">
      <c r="A27" s="67" t="s">
        <v>120</v>
      </c>
      <c r="B27" s="44"/>
      <c r="C27" s="44"/>
      <c r="D27" s="68"/>
      <c r="E27" s="229">
        <f>SUMIFS(Datatabel!BP6:BP50,Datatabel!B6:B50,'Lees mij'!E4)</f>
        <v>9522</v>
      </c>
      <c r="M27" s="67" t="s">
        <v>132</v>
      </c>
      <c r="N27" s="68"/>
      <c r="O27" s="237"/>
      <c r="P27" s="237"/>
      <c r="Q27" s="227">
        <f>SUMIFS(Datatabel!AU6:AU50,Datatabel!B6:B50,'Lees mij'!$E$4)+SUMIFS(Datatabel!AO6:AO50,Datatabel!B6:B50,'Lees mij'!$E$4)-SUMIFS(Datatabel!BF6:BF50,Datatabel!B6:B50,'Lees mij'!$E$4)</f>
        <v>10429</v>
      </c>
    </row>
    <row r="28" spans="1:23" x14ac:dyDescent="0.35">
      <c r="A28" s="53" t="s">
        <v>122</v>
      </c>
      <c r="B28" s="54"/>
      <c r="C28" s="54"/>
      <c r="D28" s="55"/>
      <c r="E28" s="238">
        <f>SUMIFS(Datatabel!BK6:BK50,Datatabel!B6:B50,'Lees mij'!E4)</f>
        <v>798297</v>
      </c>
      <c r="M28" s="239"/>
    </row>
    <row r="29" spans="1:23" x14ac:dyDescent="0.35">
      <c r="M29" s="239"/>
    </row>
    <row r="30" spans="1:23" ht="15" thickBot="1" x14ac:dyDescent="0.4">
      <c r="A30" s="7"/>
      <c r="B30" s="7"/>
      <c r="C30" s="7"/>
      <c r="D30" s="7"/>
      <c r="E30" s="7"/>
      <c r="F30" s="7"/>
      <c r="G30" s="7"/>
      <c r="H30" s="7"/>
      <c r="I30" s="7"/>
      <c r="J30" s="297" t="s">
        <v>92</v>
      </c>
      <c r="K30" s="297"/>
      <c r="L30" s="297"/>
      <c r="M30" s="297"/>
      <c r="N30" s="297"/>
      <c r="O30" s="297"/>
      <c r="P30" s="7"/>
      <c r="Q30" s="7"/>
      <c r="R30" s="7"/>
      <c r="S30" s="7"/>
      <c r="T30" s="7"/>
      <c r="U30" s="7"/>
      <c r="V30" s="7"/>
      <c r="W30" s="7"/>
    </row>
    <row r="31" spans="1:23" ht="15" thickTop="1" x14ac:dyDescent="0.35">
      <c r="M31" s="239"/>
    </row>
    <row r="32" spans="1:23" x14ac:dyDescent="0.35">
      <c r="M32" s="239"/>
    </row>
    <row r="33" spans="1:23" x14ac:dyDescent="0.35">
      <c r="M33" s="239"/>
    </row>
    <row r="34" spans="1:23" x14ac:dyDescent="0.35">
      <c r="M34" s="240"/>
    </row>
    <row r="38" spans="1:23" ht="15" thickBot="1" x14ac:dyDescent="0.4">
      <c r="A38" s="9" t="s">
        <v>109</v>
      </c>
      <c r="B38" s="9"/>
      <c r="C38" s="9"/>
      <c r="D38" s="9"/>
      <c r="E38" s="9"/>
      <c r="F38" s="9"/>
      <c r="G38" s="9"/>
      <c r="H38" s="9"/>
      <c r="I38" s="9"/>
      <c r="J38" s="9"/>
      <c r="K38" s="9"/>
      <c r="L38" s="9"/>
      <c r="M38" s="9"/>
      <c r="N38" s="9"/>
      <c r="O38" s="9"/>
      <c r="P38" s="9"/>
      <c r="Q38" s="9"/>
      <c r="R38" s="9"/>
      <c r="S38" s="9"/>
      <c r="T38" s="9"/>
      <c r="U38" s="9"/>
      <c r="V38" s="9"/>
      <c r="W38" s="9"/>
    </row>
    <row r="39" spans="1:23" ht="15" thickTop="1" x14ac:dyDescent="0.35"/>
    <row r="41" spans="1:23" ht="14.65" customHeight="1" x14ac:dyDescent="0.35"/>
    <row r="43" spans="1:23" ht="14.65" customHeight="1" x14ac:dyDescent="0.35"/>
    <row r="44" spans="1:23" ht="4.5" customHeight="1" x14ac:dyDescent="0.35"/>
    <row r="45" spans="1:23" ht="15" thickBot="1" x14ac:dyDescent="0.4">
      <c r="A45" s="9" t="s">
        <v>115</v>
      </c>
      <c r="B45" s="9"/>
      <c r="C45" s="9"/>
      <c r="D45" s="9"/>
      <c r="E45" s="9"/>
      <c r="F45" s="9"/>
      <c r="G45" s="9"/>
      <c r="H45" s="9"/>
      <c r="I45" s="9"/>
      <c r="O45" s="9" t="s">
        <v>125</v>
      </c>
      <c r="P45" s="9"/>
      <c r="Q45" s="9"/>
      <c r="R45" s="9"/>
      <c r="S45" s="9"/>
      <c r="T45" s="9"/>
      <c r="U45" s="9"/>
      <c r="V45" s="9"/>
      <c r="W45" s="9"/>
    </row>
    <row r="46" spans="1:23" ht="15.5" thickTop="1" thickBot="1" x14ac:dyDescent="0.4">
      <c r="A46" s="65"/>
      <c r="B46" s="66"/>
      <c r="C46" s="288">
        <v>2050</v>
      </c>
      <c r="D46" s="282"/>
      <c r="E46" s="289"/>
      <c r="F46" s="281" t="s">
        <v>369</v>
      </c>
      <c r="G46" s="282"/>
      <c r="H46" s="282"/>
      <c r="I46" s="290"/>
      <c r="O46" s="261"/>
      <c r="P46" s="260"/>
      <c r="Q46" s="260"/>
      <c r="R46" s="285">
        <v>2050</v>
      </c>
      <c r="S46" s="286"/>
      <c r="T46" s="287"/>
      <c r="U46" s="281" t="s">
        <v>369</v>
      </c>
      <c r="V46" s="282"/>
      <c r="W46" s="282"/>
    </row>
    <row r="47" spans="1:23" ht="15.5" thickTop="1" thickBot="1" x14ac:dyDescent="0.4">
      <c r="A47" s="65"/>
      <c r="B47" s="66"/>
      <c r="C47" s="8" t="s">
        <v>103</v>
      </c>
      <c r="D47" s="8" t="s">
        <v>104</v>
      </c>
      <c r="E47" s="8" t="s">
        <v>97</v>
      </c>
      <c r="F47" s="277" t="s">
        <v>103</v>
      </c>
      <c r="G47" s="278"/>
      <c r="H47" s="259" t="s">
        <v>104</v>
      </c>
      <c r="I47" s="66" t="s">
        <v>97</v>
      </c>
      <c r="O47" s="65" t="s">
        <v>126</v>
      </c>
      <c r="P47" s="57"/>
      <c r="Q47" s="66"/>
      <c r="R47" s="65" t="s">
        <v>103</v>
      </c>
      <c r="S47" s="65" t="s">
        <v>104</v>
      </c>
      <c r="T47" s="65" t="s">
        <v>97</v>
      </c>
      <c r="U47" s="65" t="s">
        <v>103</v>
      </c>
      <c r="V47" s="65" t="s">
        <v>104</v>
      </c>
      <c r="W47" s="65" t="s">
        <v>97</v>
      </c>
    </row>
    <row r="48" spans="1:23" x14ac:dyDescent="0.35">
      <c r="A48" s="10" t="s">
        <v>116</v>
      </c>
      <c r="B48" s="10"/>
      <c r="C48" s="229">
        <f>SUMIFS(Datatabel!AY6:AY50,Datatabel!B6:B50,'Lees mij'!E4)</f>
        <v>2786</v>
      </c>
      <c r="D48" s="229">
        <f>SUMIFS(Datatabel!AW6:AW50,Datatabel!B6:B50,'Lees mij'!E4)</f>
        <v>9694</v>
      </c>
      <c r="E48" s="135">
        <f t="shared" ref="E48:E53" si="2">SUM(C48:D48)</f>
        <v>12480</v>
      </c>
      <c r="F48" s="291">
        <f ca="1">$C$48/($E$7-YEAR(TODAY()))*(2031-YEAR(TODAY()))</f>
        <v>825.48148148148152</v>
      </c>
      <c r="G48" s="292"/>
      <c r="H48" s="229">
        <f ca="1">$D$48/($E$7-YEAR(TODAY()))*(2031-YEAR(TODAY()))</f>
        <v>2872.2962962962961</v>
      </c>
      <c r="I48" s="262">
        <f ca="1">$E$48/($E$7-YEAR(TODAY()))*(2031-YEAR(TODAY()))</f>
        <v>3697.7777777777778</v>
      </c>
      <c r="J48" s="263"/>
      <c r="O48" s="67" t="s">
        <v>127</v>
      </c>
      <c r="P48" s="44"/>
      <c r="Q48" s="68"/>
      <c r="R48" s="241">
        <f>SUMIFS(Datatabel!AR6:AR50,Datatabel!B6:B50,'Lees mij'!E4)</f>
        <v>603</v>
      </c>
      <c r="S48" s="242">
        <f>SUMIFS(Datatabel!AP6:AP50,Datatabel!B6:B50,'Lees mij'!E4)</f>
        <v>3321</v>
      </c>
      <c r="T48" s="135">
        <f>SUM(R48:S48)</f>
        <v>3924</v>
      </c>
      <c r="U48" s="242">
        <f ca="1">$R$48/($E$7-YEAR(TODAY()))*(2031-YEAR(TODAY()))</f>
        <v>178.66666666666666</v>
      </c>
      <c r="V48" s="242">
        <f ca="1">$S$48/($E$7-YEAR(TODAY()))*(2031-YEAR(TODAY()))</f>
        <v>984</v>
      </c>
      <c r="W48" s="135">
        <f ca="1">$T$48/($E$7-YEAR(TODAY()))*(2031-YEAR(TODAY()))</f>
        <v>1162.6666666666667</v>
      </c>
    </row>
    <row r="49" spans="1:23" x14ac:dyDescent="0.35">
      <c r="A49" s="10" t="s">
        <v>117</v>
      </c>
      <c r="B49" s="10"/>
      <c r="C49" s="229">
        <f>SUMIFS(Datatabel!AZ6:AZ50,Datatabel!B6:B50,'Lees mij'!E4)</f>
        <v>2716</v>
      </c>
      <c r="D49" s="229">
        <f>SUMIFS(Datatabel!AX6:AX50,Datatabel!B6:B50,'Lees mij'!E4)</f>
        <v>1499</v>
      </c>
      <c r="E49" s="135">
        <f t="shared" si="2"/>
        <v>4215</v>
      </c>
      <c r="F49" s="293">
        <f ca="1">$C$49/($E$7-YEAR(TODAY()))*(2031-YEAR(TODAY()))</f>
        <v>804.74074074074076</v>
      </c>
      <c r="G49" s="294"/>
      <c r="H49" s="229">
        <f ca="1">$D$49/($E$7-YEAR(TODAY()))*(2031-YEAR(TODAY()))</f>
        <v>444.14814814814815</v>
      </c>
      <c r="I49" s="135">
        <f ca="1">$E$49/($E$7-YEAR(TODAY()))*(2031-YEAR(TODAY()))</f>
        <v>1248.8888888888889</v>
      </c>
      <c r="O49" s="211" t="s">
        <v>128</v>
      </c>
      <c r="P49" s="212"/>
      <c r="Q49" s="213"/>
      <c r="R49" s="214">
        <f>SUMIFS(Datatabel!AS6:AS50,Datatabel!B6:B50,'Lees mij'!E4)</f>
        <v>620</v>
      </c>
      <c r="S49" s="242">
        <f>SUMIFS(Datatabel!AQ6:AQ50,Datatabel!B6:B50,'Lees mij'!E4)</f>
        <v>327</v>
      </c>
      <c r="T49" s="135">
        <f>SUM(R49:S49)</f>
        <v>947</v>
      </c>
      <c r="U49" s="242">
        <f ca="1">$R$49/($E$7-YEAR(TODAY()))*(2031-YEAR(TODAY()))</f>
        <v>183.7037037037037</v>
      </c>
      <c r="V49" s="242">
        <f ca="1">$S$49/($E$7-YEAR(TODAY()))*(2031-YEAR(TODAY()))</f>
        <v>96.888888888888886</v>
      </c>
      <c r="W49" s="135">
        <f ca="1">$T$49/($E$7-YEAR(TODAY()))*(2031-YEAR(TODAY()))</f>
        <v>280.59259259259261</v>
      </c>
    </row>
    <row r="50" spans="1:23" ht="13.9" customHeight="1" x14ac:dyDescent="0.35">
      <c r="A50" s="10" t="s">
        <v>118</v>
      </c>
      <c r="B50" s="10"/>
      <c r="C50" s="242">
        <f>ROUND(C48*2,-3)</f>
        <v>6000</v>
      </c>
      <c r="D50" s="242">
        <f>ROUND(D48*2,-3)</f>
        <v>19000</v>
      </c>
      <c r="E50" s="243">
        <f t="shared" si="2"/>
        <v>25000</v>
      </c>
      <c r="F50" s="295">
        <f ca="1">$C$50/($E$7-YEAR(TODAY()))*(2031-YEAR(TODAY()))</f>
        <v>1777.7777777777778</v>
      </c>
      <c r="G50" s="296"/>
      <c r="H50" s="242">
        <f ca="1">$D$50/($E$7-YEAR(TODAY()))*(2031-YEAR(TODAY()))</f>
        <v>5629.6296296296296</v>
      </c>
      <c r="I50" s="135">
        <f ca="1">$E$50/($E$7-YEAR(TODAY()))*(2031-YEAR(TODAY()))</f>
        <v>7407.4074074074078</v>
      </c>
      <c r="O50" s="53" t="s">
        <v>97</v>
      </c>
      <c r="P50" s="54"/>
      <c r="Q50" s="55"/>
      <c r="R50" s="244">
        <f>SUMIFS(Datatabel!AV6:AV50,Datatabel!B6:B50,'Lees mij'!E4)</f>
        <v>1223</v>
      </c>
      <c r="S50" s="148">
        <f>SUMIFS(Datatabel!AT6:AT50,Datatabel!B6:B50,'Lees mij'!E4)</f>
        <v>3648</v>
      </c>
      <c r="T50" s="243">
        <f>SUM(R50:S50)</f>
        <v>4871</v>
      </c>
      <c r="U50" s="148">
        <f ca="1">$R$50/($E$7-YEAR(TODAY()))*(2031-YEAR(TODAY()))</f>
        <v>362.37037037037038</v>
      </c>
      <c r="V50" s="148">
        <f ca="1">$S$50/($E$7-YEAR(TODAY()))*(2031-YEAR(TODAY()))</f>
        <v>1080.8888888888889</v>
      </c>
      <c r="W50" s="135">
        <f ca="1">$T$50/($E$7-YEAR(TODAY()))*(2031-YEAR(TODAY()))</f>
        <v>1443.2592592592594</v>
      </c>
    </row>
    <row r="51" spans="1:23" ht="15" thickBot="1" x14ac:dyDescent="0.4">
      <c r="A51" s="10" t="s">
        <v>119</v>
      </c>
      <c r="B51" s="10"/>
      <c r="C51" s="242">
        <f>ROUND((C49/SUMIFS(Datatabel!BE6:BE50,Datatabel!B6:B50,'Lees mij'!E4)),-2)</f>
        <v>300</v>
      </c>
      <c r="D51" s="242">
        <f>ROUND((D49/SUMIFS(Datatabel!BE6:BE50,Datatabel!B6:B50,'Lees mij'!E4)),-2)</f>
        <v>200</v>
      </c>
      <c r="E51" s="243">
        <f t="shared" si="2"/>
        <v>500</v>
      </c>
      <c r="F51" s="295">
        <f ca="1">$C$51/($E$7-YEAR(TODAY()))*(2031-YEAR(TODAY()))</f>
        <v>88.888888888888886</v>
      </c>
      <c r="G51" s="296"/>
      <c r="H51" s="242">
        <f ca="1">$D$51/($E$7-YEAR(TODAY()))*(2031-YEAR(TODAY()))</f>
        <v>59.25925925925926</v>
      </c>
      <c r="I51" s="135">
        <f ca="1">$E$51/($E$7-YEAR(TODAY()))*(2031-YEAR(TODAY()))</f>
        <v>148.14814814814815</v>
      </c>
      <c r="O51" s="69" t="s">
        <v>129</v>
      </c>
      <c r="R51" s="8">
        <v>2023</v>
      </c>
      <c r="S51" s="8">
        <v>2024</v>
      </c>
    </row>
    <row r="52" spans="1:23" x14ac:dyDescent="0.35">
      <c r="A52" s="10" t="s">
        <v>370</v>
      </c>
      <c r="B52" s="10"/>
      <c r="C52" s="138">
        <f ca="1">ROUND(C50/($E$7-YEAR(TODAY())),-2)</f>
        <v>200</v>
      </c>
      <c r="D52" s="138">
        <f ca="1">ROUND(D50/($E$7-YEAR(TODAY())),-2)</f>
        <v>700</v>
      </c>
      <c r="E52" s="137">
        <f t="shared" ca="1" si="2"/>
        <v>900</v>
      </c>
      <c r="F52" s="283">
        <f ca="1">$C$52</f>
        <v>200</v>
      </c>
      <c r="G52" s="284"/>
      <c r="H52" s="138">
        <f ca="1">$D$52</f>
        <v>700</v>
      </c>
      <c r="I52" s="135">
        <f ca="1">$E$52</f>
        <v>900</v>
      </c>
      <c r="J52" s="264"/>
      <c r="O52" s="67" t="s">
        <v>130</v>
      </c>
      <c r="P52" s="44"/>
      <c r="Q52" s="68"/>
      <c r="R52" s="229">
        <f>SUMIFS(Datatabel!BL6:BL50,Datatabel!B6:B50,'Lees mij'!$E$4)</f>
        <v>145</v>
      </c>
      <c r="S52" s="144">
        <f>SUMIFS(Datatabel!BN6:BN50,Datatabel!B6:B50,'Lees mij'!$E$4)</f>
        <v>83</v>
      </c>
    </row>
    <row r="53" spans="1:23" x14ac:dyDescent="0.35">
      <c r="A53" s="10" t="s">
        <v>371</v>
      </c>
      <c r="B53" s="10"/>
      <c r="C53" s="138">
        <f ca="1">ROUND(C51/($E$7-YEAR(TODAY())),0)</f>
        <v>11</v>
      </c>
      <c r="D53" s="138">
        <f ca="1">ROUND(D51/($E$7-YEAR(TODAY())),0)</f>
        <v>7</v>
      </c>
      <c r="E53" s="137">
        <f t="shared" ca="1" si="2"/>
        <v>18</v>
      </c>
      <c r="F53" s="283">
        <f ca="1">$E$53</f>
        <v>18</v>
      </c>
      <c r="G53" s="284"/>
      <c r="H53" s="138">
        <f ca="1">$D$53</f>
        <v>7</v>
      </c>
      <c r="I53" s="135">
        <f ca="1">$E$53</f>
        <v>18</v>
      </c>
      <c r="J53" s="264"/>
      <c r="O53" s="53" t="s">
        <v>131</v>
      </c>
      <c r="P53" s="54"/>
      <c r="Q53" s="55"/>
      <c r="R53" s="145">
        <f>SUMIFS(Datatabel!BM6:BM50,Datatabel!B6:B50,'Lees mij'!$E$4)</f>
        <v>211422</v>
      </c>
      <c r="S53" s="145">
        <f>SUMIFS(Datatabel!BO6:BO50,Datatabel!B6:B50,'Lees mij'!$E$4)</f>
        <v>120595</v>
      </c>
    </row>
    <row r="57" spans="1:23" x14ac:dyDescent="0.35">
      <c r="A57" s="71"/>
      <c r="B57" s="71"/>
      <c r="C57" s="71"/>
      <c r="D57" s="71"/>
      <c r="E57" s="71"/>
    </row>
  </sheetData>
  <sheetProtection algorithmName="SHA-512" hashValue="Uuz9sus9yOiCN6r4iGC5pya2+gExYJNKQ0jJNEsSJ2Bh5usO/ip8Z+nMMlxhpt45BBGSNncU5audg4bAGnK4jw==" saltValue="O/pY0kVhip4+go7ngGxOeg==" spinCount="100000" sheet="1" objects="1" scenarios="1"/>
  <mergeCells count="26">
    <mergeCell ref="J3:N3"/>
    <mergeCell ref="J30:O30"/>
    <mergeCell ref="A20:C20"/>
    <mergeCell ref="P3:T3"/>
    <mergeCell ref="U3:W3"/>
    <mergeCell ref="A26:D26"/>
    <mergeCell ref="M26:P26"/>
    <mergeCell ref="A24:B24"/>
    <mergeCell ref="A25:B25"/>
    <mergeCell ref="A3:E3"/>
    <mergeCell ref="A6:D6"/>
    <mergeCell ref="G6:H6"/>
    <mergeCell ref="G7:H7"/>
    <mergeCell ref="G8:H8"/>
    <mergeCell ref="G9:H9"/>
    <mergeCell ref="U46:W46"/>
    <mergeCell ref="F53:G53"/>
    <mergeCell ref="R46:T46"/>
    <mergeCell ref="C46:E46"/>
    <mergeCell ref="F46:I46"/>
    <mergeCell ref="F47:G47"/>
    <mergeCell ref="F48:G48"/>
    <mergeCell ref="F49:G49"/>
    <mergeCell ref="F50:G50"/>
    <mergeCell ref="F51:G51"/>
    <mergeCell ref="F52:G52"/>
  </mergeCells>
  <phoneticPr fontId="12" type="noConversion"/>
  <pageMargins left="0.23622047244094491" right="0.23622047244094491" top="0.23622047244094491" bottom="0.23622047244094491" header="0" footer="0"/>
  <pageSetup paperSize="8" fitToWidth="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A4C03-A2FF-4D00-A991-105AE05E1A62}">
  <sheetPr>
    <tabColor theme="5"/>
  </sheetPr>
  <dimension ref="A2:Q13"/>
  <sheetViews>
    <sheetView zoomScale="98" zoomScaleNormal="98" workbookViewId="0">
      <selection activeCell="E18" sqref="E18"/>
    </sheetView>
  </sheetViews>
  <sheetFormatPr defaultColWidth="8.54296875" defaultRowHeight="14.5" x14ac:dyDescent="0.35"/>
  <cols>
    <col min="1" max="1" width="4.54296875" style="51" customWidth="1"/>
    <col min="2" max="3" width="2.453125" style="51" customWidth="1"/>
    <col min="4" max="4" width="47.54296875" style="51" customWidth="1"/>
    <col min="5" max="5" width="26.26953125" style="51" customWidth="1"/>
    <col min="6" max="8" width="20.7265625" style="51" customWidth="1"/>
    <col min="9" max="9" width="23.54296875" style="51" bestFit="1" customWidth="1"/>
    <col min="10" max="11" width="20.54296875" style="51" customWidth="1"/>
    <col min="12" max="13" width="23.54296875" style="51" bestFit="1" customWidth="1"/>
    <col min="14" max="15" width="20.54296875" style="51" customWidth="1"/>
    <col min="16" max="16" width="15.54296875" style="51" customWidth="1"/>
    <col min="17" max="22" width="14.453125" style="51" customWidth="1"/>
    <col min="23" max="16384" width="8.54296875" style="51"/>
  </cols>
  <sheetData>
    <row r="2" spans="1:17" customFormat="1" x14ac:dyDescent="0.35">
      <c r="A2" s="51"/>
      <c r="B2" s="51"/>
      <c r="C2" s="6" t="s">
        <v>139</v>
      </c>
      <c r="D2" s="6"/>
      <c r="E2" s="6"/>
      <c r="F2" s="6"/>
      <c r="G2" s="6"/>
      <c r="H2" s="6"/>
      <c r="I2" s="6"/>
      <c r="J2" s="6"/>
      <c r="K2" s="6"/>
      <c r="L2" s="6"/>
      <c r="M2" s="6"/>
      <c r="N2" s="6"/>
      <c r="O2" s="6"/>
    </row>
    <row r="4" spans="1:17" x14ac:dyDescent="0.35">
      <c r="A4" s="112"/>
      <c r="C4" s="112"/>
      <c r="D4" s="102" t="s">
        <v>140</v>
      </c>
      <c r="E4" s="113">
        <v>1410</v>
      </c>
      <c r="F4" s="114" t="s">
        <v>141</v>
      </c>
      <c r="H4" s="112"/>
      <c r="J4" s="115"/>
      <c r="M4" s="112"/>
      <c r="O4" s="112"/>
      <c r="Q4" s="112"/>
    </row>
    <row r="6" spans="1:17" ht="15" thickBot="1" x14ac:dyDescent="0.4">
      <c r="D6" s="8" t="s">
        <v>142</v>
      </c>
      <c r="E6" s="8" t="s">
        <v>143</v>
      </c>
      <c r="F6" s="8" t="s">
        <v>144</v>
      </c>
      <c r="G6" s="8" t="s">
        <v>145</v>
      </c>
      <c r="H6" s="8" t="s">
        <v>146</v>
      </c>
      <c r="I6" s="8" t="s">
        <v>147</v>
      </c>
      <c r="J6" s="116" t="s">
        <v>148</v>
      </c>
    </row>
    <row r="7" spans="1:17" x14ac:dyDescent="0.35">
      <c r="D7" s="117" t="s">
        <v>149</v>
      </c>
      <c r="E7" s="118">
        <v>78000</v>
      </c>
      <c r="F7" s="119">
        <v>0.06</v>
      </c>
      <c r="G7" s="119">
        <v>0.15</v>
      </c>
      <c r="H7" s="120">
        <v>7.4999999999999997E-2</v>
      </c>
      <c r="I7" s="121">
        <f t="shared" ref="I7:I12" si="0">E7*(1+F7+G7+H7)</f>
        <v>100230</v>
      </c>
      <c r="J7" s="122">
        <f>I7/$E$4</f>
        <v>71.085106382978722</v>
      </c>
    </row>
    <row r="8" spans="1:17" x14ac:dyDescent="0.35">
      <c r="D8" s="117" t="s">
        <v>150</v>
      </c>
      <c r="E8" s="118">
        <v>83000</v>
      </c>
      <c r="F8" s="119">
        <v>0.06</v>
      </c>
      <c r="G8" s="119">
        <v>0.15</v>
      </c>
      <c r="H8" s="120">
        <v>7.4999999999999997E-2</v>
      </c>
      <c r="I8" s="121">
        <f t="shared" si="0"/>
        <v>106655</v>
      </c>
      <c r="J8" s="122">
        <f t="shared" ref="J8:J12" si="1">I8/$E$4</f>
        <v>75.641843971631204</v>
      </c>
    </row>
    <row r="9" spans="1:17" x14ac:dyDescent="0.35">
      <c r="D9" s="117" t="s">
        <v>151</v>
      </c>
      <c r="E9" s="118">
        <v>91000</v>
      </c>
      <c r="F9" s="119">
        <v>0.06</v>
      </c>
      <c r="G9" s="119">
        <v>0.15</v>
      </c>
      <c r="H9" s="120">
        <v>7.4999999999999997E-2</v>
      </c>
      <c r="I9" s="121">
        <f t="shared" si="0"/>
        <v>116935</v>
      </c>
      <c r="J9" s="122">
        <f t="shared" si="1"/>
        <v>82.932624113475171</v>
      </c>
    </row>
    <row r="10" spans="1:17" x14ac:dyDescent="0.35">
      <c r="D10" s="117" t="s">
        <v>152</v>
      </c>
      <c r="E10" s="118">
        <v>98000</v>
      </c>
      <c r="F10" s="119">
        <v>0.06</v>
      </c>
      <c r="G10" s="119">
        <v>0.15</v>
      </c>
      <c r="H10" s="120">
        <v>7.4999999999999997E-2</v>
      </c>
      <c r="I10" s="121">
        <f t="shared" si="0"/>
        <v>125929.99999999999</v>
      </c>
      <c r="J10" s="122">
        <f t="shared" si="1"/>
        <v>89.312056737588648</v>
      </c>
    </row>
    <row r="11" spans="1:17" x14ac:dyDescent="0.35">
      <c r="D11" s="117" t="s">
        <v>153</v>
      </c>
      <c r="E11" s="118">
        <v>108000</v>
      </c>
      <c r="F11" s="119">
        <v>0.06</v>
      </c>
      <c r="G11" s="119">
        <v>0.15</v>
      </c>
      <c r="H11" s="120">
        <v>7.4999999999999997E-2</v>
      </c>
      <c r="I11" s="121">
        <f t="shared" si="0"/>
        <v>138780</v>
      </c>
      <c r="J11" s="122">
        <f t="shared" si="1"/>
        <v>98.425531914893611</v>
      </c>
    </row>
    <row r="12" spans="1:17" x14ac:dyDescent="0.35">
      <c r="D12" s="117" t="s">
        <v>154</v>
      </c>
      <c r="E12" s="118">
        <v>121000</v>
      </c>
      <c r="F12" s="119">
        <v>0.06</v>
      </c>
      <c r="G12" s="119">
        <v>0.15</v>
      </c>
      <c r="H12" s="120">
        <v>7.4999999999999997E-2</v>
      </c>
      <c r="I12" s="121">
        <f t="shared" si="0"/>
        <v>155485</v>
      </c>
      <c r="J12" s="122">
        <f t="shared" si="1"/>
        <v>110.27304964539007</v>
      </c>
    </row>
    <row r="13" spans="1:17" x14ac:dyDescent="0.35">
      <c r="D13" s="10" t="s">
        <v>155</v>
      </c>
      <c r="E13" s="123" t="s">
        <v>156</v>
      </c>
      <c r="F13" s="123" t="s">
        <v>156</v>
      </c>
      <c r="G13" s="124"/>
      <c r="H13" s="123" t="s">
        <v>156</v>
      </c>
      <c r="I13" s="124"/>
      <c r="J13" s="184">
        <v>5</v>
      </c>
    </row>
  </sheetData>
  <sheetProtection algorithmName="SHA-512" hashValue="6fpiIqYfUz2PomB7zS78uD0/Y6OmHqfYGY7EEXf7xpISqusEBhikjq8/SBDR/0wkMUc8D2+zkRMbIv43NAyC0g==" saltValue="+vdnfkS3k4mZr1K27jIrd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A2E65-7EF2-4754-BF84-8CCE3C50CB49}">
  <sheetPr>
    <tabColor theme="6"/>
  </sheetPr>
  <dimension ref="A1:DM377"/>
  <sheetViews>
    <sheetView topLeftCell="B1" zoomScale="85" zoomScaleNormal="85" workbookViewId="0">
      <selection activeCell="F83" sqref="F83"/>
    </sheetView>
  </sheetViews>
  <sheetFormatPr defaultColWidth="8.7265625" defaultRowHeight="14.5" outlineLevelRow="3" outlineLevelCol="1" x14ac:dyDescent="0.35"/>
  <cols>
    <col min="1" max="2" width="1.26953125" style="76" customWidth="1"/>
    <col min="3" max="3" width="5.26953125" style="76" customWidth="1"/>
    <col min="4" max="4" width="4.453125" style="76" customWidth="1"/>
    <col min="5" max="5" width="36.26953125" style="76" customWidth="1"/>
    <col min="6" max="6" width="74.54296875" style="76" customWidth="1"/>
    <col min="7" max="8" width="9.7265625" style="76" customWidth="1"/>
    <col min="9" max="9" width="4.54296875" style="76" customWidth="1"/>
    <col min="10" max="15" width="6.7265625" style="76" customWidth="1" outlineLevel="1"/>
    <col min="16" max="16" width="5.26953125" style="76" customWidth="1" outlineLevel="1"/>
    <col min="17" max="17" width="16.26953125" style="51" customWidth="1"/>
    <col min="18" max="19" width="16.26953125" style="76" customWidth="1"/>
    <col min="20" max="23" width="15.7265625" style="76" customWidth="1"/>
    <col min="24" max="24" width="4.26953125" style="76" customWidth="1"/>
    <col min="25" max="33" width="11.54296875" style="76" customWidth="1"/>
    <col min="34" max="16384" width="8.7265625" style="76"/>
  </cols>
  <sheetData>
    <row r="1" spans="2:34" ht="7.15" customHeight="1" x14ac:dyDescent="0.35"/>
    <row r="2" spans="2:34" s="51" customFormat="1" ht="18.5" x14ac:dyDescent="0.45">
      <c r="B2" s="2" t="s">
        <v>157</v>
      </c>
      <c r="C2" s="2"/>
      <c r="D2" s="2"/>
      <c r="E2" s="2"/>
      <c r="F2" s="2"/>
      <c r="G2" s="2"/>
      <c r="H2" s="2"/>
      <c r="I2" s="2"/>
      <c r="J2" s="2"/>
      <c r="K2" s="2"/>
      <c r="L2" s="2"/>
      <c r="M2" s="2"/>
      <c r="N2" s="2"/>
      <c r="O2" s="2"/>
      <c r="P2" s="2"/>
      <c r="Q2" s="2"/>
      <c r="R2" s="2"/>
      <c r="S2" s="2"/>
      <c r="T2" s="2"/>
      <c r="U2" s="2"/>
      <c r="V2" s="2"/>
      <c r="W2" s="2"/>
      <c r="Y2" s="2"/>
      <c r="Z2" s="2"/>
      <c r="AA2" s="2"/>
      <c r="AB2" s="2"/>
      <c r="AC2" s="2"/>
      <c r="AD2" s="2"/>
      <c r="AE2" s="2"/>
      <c r="AF2" s="2"/>
      <c r="AG2" s="2"/>
    </row>
    <row r="3" spans="2:34" s="51" customFormat="1" x14ac:dyDescent="0.35">
      <c r="I3" s="107"/>
      <c r="J3" s="194" t="s">
        <v>158</v>
      </c>
      <c r="T3" s="107"/>
      <c r="U3" s="107"/>
      <c r="V3" s="107"/>
      <c r="W3" s="107"/>
      <c r="X3" s="107"/>
      <c r="Y3" s="194" t="s">
        <v>159</v>
      </c>
      <c r="Z3" s="107"/>
      <c r="AA3" s="107"/>
      <c r="AB3" s="107"/>
      <c r="AC3" s="107"/>
    </row>
    <row r="4" spans="2:34" ht="16" thickBot="1" x14ac:dyDescent="0.4">
      <c r="C4" s="78" t="s">
        <v>160</v>
      </c>
      <c r="D4" s="78" t="s">
        <v>161</v>
      </c>
      <c r="E4" s="78"/>
      <c r="F4" s="78"/>
      <c r="G4" s="78"/>
      <c r="H4" s="78"/>
      <c r="I4" s="78"/>
      <c r="J4" s="78"/>
      <c r="K4" s="78"/>
      <c r="L4" s="78"/>
      <c r="M4" s="78"/>
      <c r="N4" s="78"/>
      <c r="O4" s="78"/>
      <c r="P4" s="78"/>
      <c r="Q4" s="78"/>
      <c r="R4" s="78"/>
      <c r="S4" s="78"/>
      <c r="T4" s="78"/>
      <c r="U4" s="78"/>
      <c r="V4" s="78"/>
      <c r="W4" s="78"/>
      <c r="Y4" s="78"/>
      <c r="Z4" s="78"/>
      <c r="AA4" s="78"/>
      <c r="AB4" s="78"/>
      <c r="AC4" s="78"/>
      <c r="AD4" s="78"/>
      <c r="AE4" s="78"/>
      <c r="AF4" s="78"/>
      <c r="AG4" s="78"/>
    </row>
    <row r="5" spans="2:34" s="51" customFormat="1" ht="15.5" thickTop="1" thickBot="1" x14ac:dyDescent="0.4">
      <c r="C5" s="185" t="s">
        <v>162</v>
      </c>
      <c r="D5" s="186"/>
      <c r="E5" s="186"/>
      <c r="F5" s="186"/>
      <c r="G5" s="186"/>
      <c r="H5" s="186"/>
      <c r="I5" s="186"/>
      <c r="J5" s="187" t="s">
        <v>163</v>
      </c>
      <c r="K5" s="79"/>
      <c r="L5" s="79"/>
      <c r="M5" s="79"/>
      <c r="N5" s="79"/>
      <c r="O5" s="79"/>
      <c r="P5" s="79"/>
      <c r="Q5" s="79"/>
      <c r="R5" s="79"/>
      <c r="S5" s="79"/>
      <c r="T5" s="188" t="s">
        <v>164</v>
      </c>
      <c r="U5" s="188"/>
      <c r="V5" s="188"/>
      <c r="W5" s="188"/>
      <c r="Y5" s="189" t="s">
        <v>165</v>
      </c>
      <c r="Z5" s="9"/>
      <c r="AA5" s="9"/>
      <c r="AB5" s="9"/>
      <c r="AC5" s="9"/>
      <c r="AD5" s="9"/>
      <c r="AE5" s="9"/>
      <c r="AF5" s="9"/>
      <c r="AG5" s="9"/>
    </row>
    <row r="6" spans="2:34" s="51" customFormat="1" ht="15" thickTop="1" x14ac:dyDescent="0.35">
      <c r="C6" s="190"/>
      <c r="D6" s="191"/>
      <c r="E6" s="191"/>
      <c r="F6" s="191"/>
      <c r="G6" s="191"/>
      <c r="H6" s="191"/>
      <c r="J6" s="192" t="s">
        <v>166</v>
      </c>
      <c r="K6" s="80"/>
      <c r="L6" s="80"/>
      <c r="M6" s="80"/>
      <c r="N6" s="80"/>
      <c r="O6" s="80"/>
      <c r="P6" s="80"/>
      <c r="Q6" s="80"/>
      <c r="R6" s="80"/>
      <c r="S6" s="80"/>
      <c r="T6" s="193"/>
      <c r="U6" s="193"/>
      <c r="V6" s="193"/>
      <c r="W6" s="193"/>
      <c r="Y6" s="194" t="s">
        <v>167</v>
      </c>
      <c r="Z6" s="195"/>
      <c r="AA6" s="195"/>
      <c r="AB6" s="195"/>
      <c r="AC6" s="195"/>
      <c r="AD6" s="195"/>
      <c r="AE6" s="195"/>
      <c r="AF6" s="195"/>
      <c r="AG6" s="195"/>
      <c r="AH6" s="195"/>
    </row>
    <row r="7" spans="2:34" s="51" customFormat="1" ht="15" thickBot="1" x14ac:dyDescent="0.4">
      <c r="C7"/>
      <c r="D7" s="8" t="s">
        <v>168</v>
      </c>
      <c r="E7" s="8" t="s">
        <v>169</v>
      </c>
      <c r="F7" s="56" t="s">
        <v>170</v>
      </c>
      <c r="G7" s="8" t="s">
        <v>171</v>
      </c>
      <c r="H7" s="8" t="s">
        <v>172</v>
      </c>
      <c r="I7" s="56" t="s">
        <v>170</v>
      </c>
      <c r="J7" s="8" t="s">
        <v>173</v>
      </c>
      <c r="K7" s="8" t="s">
        <v>174</v>
      </c>
      <c r="L7" s="8" t="s">
        <v>175</v>
      </c>
      <c r="M7" s="8" t="s">
        <v>176</v>
      </c>
      <c r="N7" s="8" t="s">
        <v>177</v>
      </c>
      <c r="O7" s="8" t="s">
        <v>178</v>
      </c>
      <c r="P7" s="8" t="s">
        <v>179</v>
      </c>
      <c r="Q7" s="8" t="s">
        <v>180</v>
      </c>
      <c r="R7" s="8" t="s">
        <v>181</v>
      </c>
      <c r="S7" s="8" t="s">
        <v>182</v>
      </c>
      <c r="T7" s="8" t="s">
        <v>183</v>
      </c>
      <c r="U7" s="8" t="s">
        <v>184</v>
      </c>
      <c r="V7" s="8" t="s">
        <v>185</v>
      </c>
      <c r="W7" s="8" t="s">
        <v>186</v>
      </c>
      <c r="Y7" s="196" t="s">
        <v>187</v>
      </c>
      <c r="Z7" s="196" t="s">
        <v>188</v>
      </c>
      <c r="AA7" s="197" t="s">
        <v>189</v>
      </c>
      <c r="AB7" s="197" t="s">
        <v>190</v>
      </c>
      <c r="AC7" s="196" t="s">
        <v>191</v>
      </c>
      <c r="AD7" s="196" t="s">
        <v>192</v>
      </c>
      <c r="AE7" s="197" t="s">
        <v>193</v>
      </c>
      <c r="AF7" s="197" t="s">
        <v>194</v>
      </c>
      <c r="AG7" s="196" t="s">
        <v>195</v>
      </c>
    </row>
    <row r="8" spans="2:34" x14ac:dyDescent="0.35">
      <c r="C8" s="302">
        <v>2023</v>
      </c>
      <c r="D8" s="82" t="s">
        <v>196</v>
      </c>
      <c r="E8" s="83" t="s">
        <v>197</v>
      </c>
      <c r="F8" s="83" t="s">
        <v>198</v>
      </c>
      <c r="G8" s="153" t="s">
        <v>199</v>
      </c>
      <c r="H8" s="182" t="s">
        <v>200</v>
      </c>
      <c r="I8" s="154"/>
      <c r="J8" s="84"/>
      <c r="K8" s="84"/>
      <c r="L8" s="84"/>
      <c r="M8" s="84"/>
      <c r="N8" s="84"/>
      <c r="O8" s="84"/>
      <c r="P8" s="84"/>
      <c r="Q8" s="85">
        <f>(Uitvoeringsprogramma!J8*Invoerwaarden!$J$13)+(Uitvoeringsprogramma!K8*Invoerwaarden!$J$7)+(Uitvoeringsprogramma!L8*Invoerwaarden!$J$8)+(Uitvoeringsprogramma!M8*Invoerwaarden!$J$9)+(Uitvoeringsprogramma!N8*Invoerwaarden!$J$10)+(Uitvoeringsprogramma!O8*Invoerwaarden!$J$11)+(Uitvoeringsprogramma!P8*Invoerwaarden!$J$12)</f>
        <v>0</v>
      </c>
      <c r="R8" s="86"/>
      <c r="S8" s="86"/>
      <c r="T8" s="87"/>
      <c r="U8" s="87"/>
      <c r="V8" s="87"/>
      <c r="W8" s="87"/>
      <c r="Y8" s="88"/>
      <c r="Z8" s="88"/>
      <c r="AA8" s="88"/>
      <c r="AB8" s="88"/>
      <c r="AC8" s="88"/>
      <c r="AD8" s="88"/>
      <c r="AE8" s="88"/>
      <c r="AF8" s="88"/>
      <c r="AG8" s="88"/>
    </row>
    <row r="9" spans="2:34" x14ac:dyDescent="0.35">
      <c r="C9" s="303"/>
      <c r="D9" s="82" t="s">
        <v>201</v>
      </c>
      <c r="E9" s="83" t="s">
        <v>202</v>
      </c>
      <c r="F9" s="83" t="s">
        <v>203</v>
      </c>
      <c r="G9" s="153"/>
      <c r="H9" s="153"/>
      <c r="I9" s="153"/>
      <c r="J9" s="84"/>
      <c r="K9" s="84"/>
      <c r="L9" s="84"/>
      <c r="M9" s="84"/>
      <c r="N9" s="84"/>
      <c r="O9" s="84"/>
      <c r="P9" s="84"/>
      <c r="Q9" s="85">
        <f>(Uitvoeringsprogramma!J9*Invoerwaarden!$J$13)+(Uitvoeringsprogramma!K9*Invoerwaarden!$J$7)+(Uitvoeringsprogramma!L9*Invoerwaarden!$J$8)+(Uitvoeringsprogramma!M9*Invoerwaarden!$J$9)+(Uitvoeringsprogramma!N9*Invoerwaarden!$J$10)+(Uitvoeringsprogramma!O9*Invoerwaarden!$J$11)+(Uitvoeringsprogramma!P9*Invoerwaarden!$J$12)</f>
        <v>0</v>
      </c>
      <c r="R9" s="86"/>
      <c r="S9" s="86"/>
      <c r="T9" s="87"/>
      <c r="U9" s="87"/>
      <c r="V9" s="87"/>
      <c r="W9" s="87"/>
      <c r="Y9" s="88"/>
      <c r="Z9" s="88"/>
      <c r="AA9" s="88"/>
      <c r="AB9" s="88"/>
      <c r="AC9" s="88"/>
      <c r="AD9" s="88"/>
      <c r="AE9" s="88"/>
      <c r="AF9" s="88"/>
      <c r="AG9" s="88"/>
    </row>
    <row r="10" spans="2:34" x14ac:dyDescent="0.35">
      <c r="C10" s="303"/>
      <c r="D10" s="82" t="s">
        <v>204</v>
      </c>
      <c r="E10" s="83" t="s">
        <v>205</v>
      </c>
      <c r="F10" s="83" t="s">
        <v>206</v>
      </c>
      <c r="G10" s="153" t="s">
        <v>200</v>
      </c>
      <c r="H10" s="153"/>
      <c r="I10" s="153"/>
      <c r="J10" s="84"/>
      <c r="K10" s="84"/>
      <c r="L10" s="84"/>
      <c r="M10" s="84"/>
      <c r="N10" s="84"/>
      <c r="O10" s="89"/>
      <c r="P10" s="84"/>
      <c r="Q10" s="85">
        <f>(Uitvoeringsprogramma!J10*Invoerwaarden!$J$13)+(Uitvoeringsprogramma!K10*Invoerwaarden!$J$7)+(Uitvoeringsprogramma!L10*Invoerwaarden!$J$8)+(Uitvoeringsprogramma!M10*Invoerwaarden!$J$9)+(Uitvoeringsprogramma!N10*Invoerwaarden!$J$10)+(Uitvoeringsprogramma!O10*Invoerwaarden!$J$11)+(Uitvoeringsprogramma!P10*Invoerwaarden!$J$12)</f>
        <v>0</v>
      </c>
      <c r="R10" s="86"/>
      <c r="S10" s="86"/>
      <c r="T10" s="87"/>
      <c r="U10" s="87"/>
      <c r="V10" s="87"/>
      <c r="W10" s="87"/>
      <c r="Y10" s="90"/>
      <c r="Z10" s="88"/>
      <c r="AA10" s="90"/>
      <c r="AB10" s="90"/>
      <c r="AC10" s="90"/>
      <c r="AD10" s="90"/>
      <c r="AE10" s="90"/>
      <c r="AF10" s="90"/>
      <c r="AG10" s="90"/>
    </row>
    <row r="11" spans="2:34" x14ac:dyDescent="0.35">
      <c r="C11" s="303"/>
      <c r="D11" s="82" t="s">
        <v>207</v>
      </c>
      <c r="E11" s="83" t="s">
        <v>208</v>
      </c>
      <c r="F11" s="83" t="s">
        <v>209</v>
      </c>
      <c r="G11" s="153" t="s">
        <v>200</v>
      </c>
      <c r="H11" s="153"/>
      <c r="I11" s="153"/>
      <c r="J11" s="84"/>
      <c r="K11" s="84"/>
      <c r="L11" s="84"/>
      <c r="M11" s="84"/>
      <c r="N11" s="84"/>
      <c r="O11" s="84"/>
      <c r="P11" s="84"/>
      <c r="Q11" s="85">
        <f>(Uitvoeringsprogramma!J11*Invoerwaarden!$J$13)+(Uitvoeringsprogramma!K11*Invoerwaarden!$J$7)+(Uitvoeringsprogramma!L11*Invoerwaarden!$J$8)+(Uitvoeringsprogramma!M11*Invoerwaarden!$J$9)+(Uitvoeringsprogramma!N11*Invoerwaarden!$J$10)+(Uitvoeringsprogramma!O11*Invoerwaarden!$J$11)+(Uitvoeringsprogramma!P11*Invoerwaarden!$J$12)</f>
        <v>0</v>
      </c>
      <c r="R11" s="86"/>
      <c r="S11" s="86"/>
      <c r="T11" s="87"/>
      <c r="U11" s="87"/>
      <c r="V11" s="87"/>
      <c r="W11" s="87"/>
      <c r="Y11" s="90"/>
      <c r="Z11" s="81"/>
      <c r="AA11" s="88"/>
      <c r="AB11" s="88"/>
      <c r="AC11" s="88"/>
      <c r="AD11" s="88"/>
      <c r="AE11" s="88"/>
      <c r="AF11" s="88"/>
      <c r="AG11" s="88"/>
    </row>
    <row r="12" spans="2:34" x14ac:dyDescent="0.35">
      <c r="C12" s="303"/>
      <c r="D12" s="82" t="s">
        <v>210</v>
      </c>
      <c r="E12" s="77" t="s">
        <v>211</v>
      </c>
      <c r="F12" s="83" t="s">
        <v>212</v>
      </c>
      <c r="G12" s="153" t="s">
        <v>200</v>
      </c>
      <c r="H12" s="153"/>
      <c r="I12" s="153"/>
      <c r="J12" s="84"/>
      <c r="K12" s="84"/>
      <c r="L12" s="84"/>
      <c r="M12" s="84"/>
      <c r="N12" s="84"/>
      <c r="O12" s="84"/>
      <c r="P12" s="84"/>
      <c r="Q12" s="85">
        <f>(Uitvoeringsprogramma!J12*Invoerwaarden!$J$13)+(Uitvoeringsprogramma!K12*Invoerwaarden!$J$7)+(Uitvoeringsprogramma!L12*Invoerwaarden!$J$8)+(Uitvoeringsprogramma!M12*Invoerwaarden!$J$9)+(Uitvoeringsprogramma!N12*Invoerwaarden!$J$10)+(Uitvoeringsprogramma!O12*Invoerwaarden!$J$11)+(Uitvoeringsprogramma!P12*Invoerwaarden!$J$12)</f>
        <v>0</v>
      </c>
      <c r="R12" s="86"/>
      <c r="S12" s="86"/>
      <c r="T12" s="87"/>
      <c r="U12" s="87"/>
      <c r="V12" s="87"/>
      <c r="W12" s="87"/>
      <c r="Y12" s="90"/>
      <c r="Z12" s="90"/>
      <c r="AA12" s="90"/>
      <c r="AB12" s="90"/>
      <c r="AC12" s="90"/>
      <c r="AD12" s="90"/>
      <c r="AE12" s="90"/>
      <c r="AF12" s="90"/>
      <c r="AG12" s="90"/>
    </row>
    <row r="13" spans="2:34" hidden="1" outlineLevel="1" x14ac:dyDescent="0.35">
      <c r="C13" s="303"/>
      <c r="D13" s="82"/>
      <c r="E13" s="90"/>
      <c r="F13" s="91"/>
      <c r="G13" s="153" t="s">
        <v>200</v>
      </c>
      <c r="H13" s="153"/>
      <c r="I13" s="153"/>
      <c r="J13" s="84"/>
      <c r="K13" s="84"/>
      <c r="L13" s="84"/>
      <c r="M13" s="84"/>
      <c r="N13" s="84"/>
      <c r="O13" s="84"/>
      <c r="P13" s="84"/>
      <c r="Q13" s="85">
        <f>(Uitvoeringsprogramma!J13*Invoerwaarden!$J$13)+(Uitvoeringsprogramma!K13*Invoerwaarden!$J$7)+(Uitvoeringsprogramma!L13*Invoerwaarden!$J$8)+(Uitvoeringsprogramma!M13*Invoerwaarden!$J$9)+(Uitvoeringsprogramma!N13*Invoerwaarden!$J$10)+(Uitvoeringsprogramma!O13*Invoerwaarden!$J$11)+(Uitvoeringsprogramma!P13*Invoerwaarden!$J$12)</f>
        <v>0</v>
      </c>
      <c r="R13" s="86"/>
      <c r="S13" s="86"/>
      <c r="T13" s="87"/>
      <c r="U13" s="87"/>
      <c r="V13" s="87"/>
      <c r="W13" s="87"/>
      <c r="Y13" s="90"/>
      <c r="Z13" s="90"/>
      <c r="AA13" s="90"/>
      <c r="AB13" s="90"/>
      <c r="AC13" s="90"/>
      <c r="AD13" s="90"/>
      <c r="AE13" s="90"/>
      <c r="AF13" s="90"/>
      <c r="AG13" s="90"/>
    </row>
    <row r="14" spans="2:34" hidden="1" outlineLevel="1" x14ac:dyDescent="0.35">
      <c r="C14" s="303"/>
      <c r="D14" s="82"/>
      <c r="E14" s="90"/>
      <c r="F14" s="91"/>
      <c r="G14" s="153" t="s">
        <v>200</v>
      </c>
      <c r="H14" s="153"/>
      <c r="I14" s="153"/>
      <c r="J14" s="84"/>
      <c r="K14" s="84"/>
      <c r="L14" s="84"/>
      <c r="M14" s="84"/>
      <c r="N14" s="84"/>
      <c r="O14" s="84"/>
      <c r="P14" s="84"/>
      <c r="Q14" s="85">
        <f>(Uitvoeringsprogramma!J14*Invoerwaarden!$J$13)+(Uitvoeringsprogramma!K14*Invoerwaarden!$J$7)+(Uitvoeringsprogramma!L14*Invoerwaarden!$J$8)+(Uitvoeringsprogramma!M14*Invoerwaarden!$J$9)+(Uitvoeringsprogramma!N14*Invoerwaarden!$J$10)+(Uitvoeringsprogramma!O14*Invoerwaarden!$J$11)+(Uitvoeringsprogramma!P14*Invoerwaarden!$J$12)</f>
        <v>0</v>
      </c>
      <c r="R14" s="86"/>
      <c r="S14" s="86"/>
      <c r="T14" s="87"/>
      <c r="U14" s="87"/>
      <c r="V14" s="87"/>
      <c r="W14" s="87"/>
      <c r="Y14" s="90"/>
      <c r="Z14" s="90"/>
      <c r="AA14" s="90"/>
      <c r="AB14" s="90"/>
      <c r="AC14" s="90"/>
      <c r="AD14" s="90"/>
      <c r="AE14" s="90"/>
      <c r="AF14" s="90"/>
      <c r="AG14" s="90"/>
    </row>
    <row r="15" spans="2:34" hidden="1" outlineLevel="1" x14ac:dyDescent="0.35">
      <c r="C15" s="303"/>
      <c r="D15" s="82"/>
      <c r="E15" s="90"/>
      <c r="F15" s="91"/>
      <c r="G15" s="153" t="s">
        <v>200</v>
      </c>
      <c r="H15" s="153"/>
      <c r="I15" s="153"/>
      <c r="J15" s="84"/>
      <c r="K15" s="84"/>
      <c r="L15" s="84"/>
      <c r="M15" s="84"/>
      <c r="N15" s="84"/>
      <c r="O15" s="84"/>
      <c r="P15" s="84"/>
      <c r="Q15" s="85">
        <f>(Uitvoeringsprogramma!J15*Invoerwaarden!$J$13)+(Uitvoeringsprogramma!K15*Invoerwaarden!$J$7)+(Uitvoeringsprogramma!L15*Invoerwaarden!$J$8)+(Uitvoeringsprogramma!M15*Invoerwaarden!$J$9)+(Uitvoeringsprogramma!N15*Invoerwaarden!$J$10)+(Uitvoeringsprogramma!O15*Invoerwaarden!$J$11)+(Uitvoeringsprogramma!P15*Invoerwaarden!$J$12)</f>
        <v>0</v>
      </c>
      <c r="R15" s="86"/>
      <c r="S15" s="86"/>
      <c r="T15" s="87"/>
      <c r="U15" s="87"/>
      <c r="V15" s="87"/>
      <c r="W15" s="87"/>
      <c r="Y15" s="90"/>
      <c r="Z15" s="90"/>
      <c r="AA15" s="90"/>
      <c r="AB15" s="90"/>
      <c r="AC15" s="90"/>
      <c r="AD15" s="90"/>
      <c r="AE15" s="90"/>
      <c r="AF15" s="90"/>
      <c r="AG15" s="90"/>
    </row>
    <row r="16" spans="2:34" hidden="1" outlineLevel="1" x14ac:dyDescent="0.35">
      <c r="C16" s="303"/>
      <c r="D16" s="82"/>
      <c r="E16" s="90"/>
      <c r="F16" s="91"/>
      <c r="G16" s="153" t="s">
        <v>200</v>
      </c>
      <c r="H16" s="153"/>
      <c r="I16" s="153"/>
      <c r="J16" s="84"/>
      <c r="K16" s="84"/>
      <c r="L16" s="84"/>
      <c r="M16" s="84"/>
      <c r="N16" s="84"/>
      <c r="O16" s="84"/>
      <c r="P16" s="84"/>
      <c r="Q16" s="85">
        <f>(Uitvoeringsprogramma!J16*Invoerwaarden!$J$13)+(Uitvoeringsprogramma!K16*Invoerwaarden!$J$7)+(Uitvoeringsprogramma!L16*Invoerwaarden!$J$8)+(Uitvoeringsprogramma!M16*Invoerwaarden!$J$9)+(Uitvoeringsprogramma!N16*Invoerwaarden!$J$10)+(Uitvoeringsprogramma!O16*Invoerwaarden!$J$11)+(Uitvoeringsprogramma!P16*Invoerwaarden!$J$12)</f>
        <v>0</v>
      </c>
      <c r="R16" s="86"/>
      <c r="S16" s="86"/>
      <c r="T16" s="87"/>
      <c r="U16" s="87"/>
      <c r="V16" s="87"/>
      <c r="W16" s="87"/>
      <c r="Y16" s="90"/>
      <c r="Z16" s="90"/>
      <c r="AA16" s="90"/>
      <c r="AB16" s="90"/>
      <c r="AC16" s="90"/>
      <c r="AD16" s="90"/>
      <c r="AE16" s="90"/>
      <c r="AF16" s="90"/>
      <c r="AG16" s="90"/>
    </row>
    <row r="17" spans="1:117" hidden="1" outlineLevel="1" x14ac:dyDescent="0.35">
      <c r="C17" s="303"/>
      <c r="D17" s="82"/>
      <c r="E17" s="90"/>
      <c r="F17" s="91"/>
      <c r="G17" s="153" t="s">
        <v>200</v>
      </c>
      <c r="H17" s="153"/>
      <c r="I17" s="153"/>
      <c r="J17" s="84"/>
      <c r="K17" s="84"/>
      <c r="L17" s="84"/>
      <c r="M17" s="84"/>
      <c r="N17" s="84"/>
      <c r="O17" s="84"/>
      <c r="P17" s="84"/>
      <c r="Q17" s="85">
        <f>(Uitvoeringsprogramma!J17*Invoerwaarden!$J$13)+(Uitvoeringsprogramma!K17*Invoerwaarden!$J$7)+(Uitvoeringsprogramma!L17*Invoerwaarden!$J$8)+(Uitvoeringsprogramma!M17*Invoerwaarden!$J$9)+(Uitvoeringsprogramma!N17*Invoerwaarden!$J$10)+(Uitvoeringsprogramma!O17*Invoerwaarden!$J$11)+(Uitvoeringsprogramma!P17*Invoerwaarden!$J$12)</f>
        <v>0</v>
      </c>
      <c r="R17" s="86"/>
      <c r="S17" s="86"/>
      <c r="T17" s="87"/>
      <c r="U17" s="87"/>
      <c r="V17" s="87"/>
      <c r="W17" s="87"/>
      <c r="Y17" s="90"/>
      <c r="Z17" s="90"/>
      <c r="AA17" s="90"/>
      <c r="AB17" s="90"/>
      <c r="AC17" s="90"/>
      <c r="AD17" s="90"/>
      <c r="AE17" s="90"/>
      <c r="AF17" s="90"/>
      <c r="AG17" s="90"/>
    </row>
    <row r="18" spans="1:117" hidden="1" outlineLevel="1" x14ac:dyDescent="0.35">
      <c r="C18" s="303"/>
      <c r="D18" s="82"/>
      <c r="E18" s="90"/>
      <c r="F18" s="91"/>
      <c r="G18" s="153" t="s">
        <v>200</v>
      </c>
      <c r="H18" s="153"/>
      <c r="I18" s="153"/>
      <c r="J18" s="84"/>
      <c r="K18" s="84"/>
      <c r="L18" s="84"/>
      <c r="M18" s="84"/>
      <c r="N18" s="84"/>
      <c r="O18" s="84"/>
      <c r="P18" s="84"/>
      <c r="Q18" s="85">
        <f>(Uitvoeringsprogramma!J18*Invoerwaarden!$J$13)+(Uitvoeringsprogramma!K18*Invoerwaarden!$J$7)+(Uitvoeringsprogramma!L18*Invoerwaarden!$J$8)+(Uitvoeringsprogramma!M18*Invoerwaarden!$J$9)+(Uitvoeringsprogramma!N18*Invoerwaarden!$J$10)+(Uitvoeringsprogramma!O18*Invoerwaarden!$J$11)+(Uitvoeringsprogramma!P18*Invoerwaarden!$J$12)</f>
        <v>0</v>
      </c>
      <c r="R18" s="86"/>
      <c r="S18" s="86"/>
      <c r="T18" s="87"/>
      <c r="U18" s="87"/>
      <c r="V18" s="87"/>
      <c r="W18" s="87"/>
      <c r="Y18" s="90"/>
      <c r="Z18" s="90"/>
      <c r="AA18" s="90"/>
      <c r="AB18" s="90"/>
      <c r="AC18" s="90"/>
      <c r="AD18" s="90"/>
      <c r="AE18" s="90"/>
      <c r="AF18" s="90"/>
      <c r="AG18" s="90"/>
    </row>
    <row r="19" spans="1:117" hidden="1" outlineLevel="1" x14ac:dyDescent="0.35">
      <c r="C19" s="303"/>
      <c r="D19" s="82"/>
      <c r="E19" s="90"/>
      <c r="F19" s="91"/>
      <c r="G19" s="153" t="s">
        <v>200</v>
      </c>
      <c r="H19" s="153"/>
      <c r="I19" s="153"/>
      <c r="J19" s="84"/>
      <c r="K19" s="84"/>
      <c r="L19" s="84"/>
      <c r="M19" s="84"/>
      <c r="N19" s="84"/>
      <c r="O19" s="84"/>
      <c r="P19" s="84"/>
      <c r="Q19" s="85">
        <f>(Uitvoeringsprogramma!J19*Invoerwaarden!$J$13)+(Uitvoeringsprogramma!K19*Invoerwaarden!$J$7)+(Uitvoeringsprogramma!L19*Invoerwaarden!$J$8)+(Uitvoeringsprogramma!M19*Invoerwaarden!$J$9)+(Uitvoeringsprogramma!N19*Invoerwaarden!$J$10)+(Uitvoeringsprogramma!O19*Invoerwaarden!$J$11)+(Uitvoeringsprogramma!P19*Invoerwaarden!$J$12)</f>
        <v>0</v>
      </c>
      <c r="R19" s="86"/>
      <c r="S19" s="86"/>
      <c r="T19" s="87"/>
      <c r="U19" s="87"/>
      <c r="V19" s="87"/>
      <c r="W19" s="87"/>
      <c r="Y19" s="90"/>
      <c r="Z19" s="90"/>
      <c r="AA19" s="90"/>
      <c r="AB19" s="90"/>
      <c r="AC19" s="90"/>
      <c r="AD19" s="90"/>
      <c r="AE19" s="90"/>
      <c r="AF19" s="90"/>
      <c r="AG19" s="90"/>
    </row>
    <row r="20" spans="1:117" hidden="1" outlineLevel="1" x14ac:dyDescent="0.35">
      <c r="C20" s="303"/>
      <c r="D20" s="82"/>
      <c r="E20" s="90"/>
      <c r="F20" s="91"/>
      <c r="G20" s="153" t="s">
        <v>200</v>
      </c>
      <c r="H20" s="153"/>
      <c r="I20" s="153"/>
      <c r="J20" s="84"/>
      <c r="K20" s="84"/>
      <c r="L20" s="84"/>
      <c r="M20" s="84"/>
      <c r="N20" s="84"/>
      <c r="O20" s="84"/>
      <c r="P20" s="84"/>
      <c r="Q20" s="85">
        <f>(Uitvoeringsprogramma!J20*Invoerwaarden!$J$13)+(Uitvoeringsprogramma!K20*Invoerwaarden!$J$7)+(Uitvoeringsprogramma!L20*Invoerwaarden!$J$8)+(Uitvoeringsprogramma!M20*Invoerwaarden!$J$9)+(Uitvoeringsprogramma!N20*Invoerwaarden!$J$10)+(Uitvoeringsprogramma!O20*Invoerwaarden!$J$11)+(Uitvoeringsprogramma!P20*Invoerwaarden!$J$12)</f>
        <v>0</v>
      </c>
      <c r="R20" s="86"/>
      <c r="S20" s="86"/>
      <c r="T20" s="87"/>
      <c r="U20" s="87"/>
      <c r="V20" s="87"/>
      <c r="W20" s="87"/>
      <c r="Y20" s="90"/>
      <c r="Z20" s="90"/>
      <c r="AA20" s="90"/>
      <c r="AB20" s="90"/>
      <c r="AC20" s="90"/>
      <c r="AD20" s="90"/>
      <c r="AE20" s="90"/>
      <c r="AF20" s="90"/>
      <c r="AG20" s="90"/>
    </row>
    <row r="21" spans="1:117" hidden="1" outlineLevel="1" x14ac:dyDescent="0.35">
      <c r="C21" s="303"/>
      <c r="D21" s="82"/>
      <c r="E21" s="90"/>
      <c r="F21" s="91"/>
      <c r="G21" s="153" t="s">
        <v>200</v>
      </c>
      <c r="H21" s="153"/>
      <c r="I21" s="153"/>
      <c r="J21" s="84"/>
      <c r="K21" s="84"/>
      <c r="L21" s="84"/>
      <c r="M21" s="84"/>
      <c r="N21" s="84"/>
      <c r="O21" s="84"/>
      <c r="P21" s="84"/>
      <c r="Q21" s="85">
        <f>(Uitvoeringsprogramma!J21*Invoerwaarden!$J$13)+(Uitvoeringsprogramma!K21*Invoerwaarden!$J$7)+(Uitvoeringsprogramma!L21*Invoerwaarden!$J$8)+(Uitvoeringsprogramma!M21*Invoerwaarden!$J$9)+(Uitvoeringsprogramma!N21*Invoerwaarden!$J$10)+(Uitvoeringsprogramma!O21*Invoerwaarden!$J$11)+(Uitvoeringsprogramma!P21*Invoerwaarden!$J$12)</f>
        <v>0</v>
      </c>
      <c r="R21" s="86"/>
      <c r="S21" s="86"/>
      <c r="T21" s="87"/>
      <c r="U21" s="87"/>
      <c r="V21" s="87"/>
      <c r="W21" s="87"/>
      <c r="Y21" s="90"/>
      <c r="Z21" s="90"/>
      <c r="AA21" s="90"/>
      <c r="AB21" s="90"/>
      <c r="AC21" s="90"/>
      <c r="AD21" s="90"/>
      <c r="AE21" s="90"/>
      <c r="AF21" s="90"/>
      <c r="AG21" s="90"/>
    </row>
    <row r="22" spans="1:117" hidden="1" outlineLevel="1" x14ac:dyDescent="0.35">
      <c r="C22" s="304"/>
      <c r="D22" s="82"/>
      <c r="E22" s="90"/>
      <c r="F22" s="91"/>
      <c r="G22" s="153" t="s">
        <v>200</v>
      </c>
      <c r="H22" s="153"/>
      <c r="I22" s="153"/>
      <c r="J22" s="84"/>
      <c r="K22" s="84"/>
      <c r="L22" s="84"/>
      <c r="M22" s="84"/>
      <c r="N22" s="84"/>
      <c r="O22" s="84"/>
      <c r="P22" s="84"/>
      <c r="Q22" s="85">
        <f>(Uitvoeringsprogramma!J22*Invoerwaarden!$J$13)+(Uitvoeringsprogramma!K22*Invoerwaarden!$J$7)+(Uitvoeringsprogramma!L22*Invoerwaarden!$J$8)+(Uitvoeringsprogramma!M22*Invoerwaarden!$J$9)+(Uitvoeringsprogramma!N22*Invoerwaarden!$J$10)+(Uitvoeringsprogramma!O22*Invoerwaarden!$J$11)+(Uitvoeringsprogramma!P22*Invoerwaarden!$J$12)</f>
        <v>0</v>
      </c>
      <c r="R22" s="86"/>
      <c r="S22" s="86"/>
      <c r="T22" s="87"/>
      <c r="U22" s="87"/>
      <c r="V22" s="87"/>
      <c r="W22" s="87"/>
      <c r="Y22" s="90"/>
      <c r="Z22" s="90"/>
      <c r="AA22" s="90"/>
      <c r="AB22" s="90"/>
      <c r="AC22" s="90"/>
      <c r="AD22" s="90"/>
      <c r="AE22" s="90"/>
      <c r="AF22" s="90"/>
      <c r="AG22" s="90"/>
    </row>
    <row r="23" spans="1:117" customFormat="1" collapsed="1" x14ac:dyDescent="0.35">
      <c r="A23" s="51"/>
      <c r="B23" s="51"/>
      <c r="D23" s="10"/>
      <c r="E23" s="92" t="s">
        <v>213</v>
      </c>
      <c r="F23" s="152" t="s">
        <v>214</v>
      </c>
      <c r="G23" s="153" t="s">
        <v>200</v>
      </c>
      <c r="H23" s="155">
        <f t="shared" ref="H23:W23" si="0">SUM(H8:H22)</f>
        <v>0</v>
      </c>
      <c r="I23" s="156"/>
      <c r="J23" s="95">
        <f t="shared" si="0"/>
        <v>0</v>
      </c>
      <c r="K23" s="95">
        <f t="shared" si="0"/>
        <v>0</v>
      </c>
      <c r="L23" s="95">
        <f t="shared" si="0"/>
        <v>0</v>
      </c>
      <c r="M23" s="95">
        <f t="shared" si="0"/>
        <v>0</v>
      </c>
      <c r="N23" s="95">
        <f t="shared" si="0"/>
        <v>0</v>
      </c>
      <c r="O23" s="95">
        <f t="shared" si="0"/>
        <v>0</v>
      </c>
      <c r="P23" s="95">
        <f t="shared" si="0"/>
        <v>0</v>
      </c>
      <c r="Q23" s="96">
        <f t="shared" si="0"/>
        <v>0</v>
      </c>
      <c r="R23" s="96">
        <f t="shared" si="0"/>
        <v>0</v>
      </c>
      <c r="S23" s="96">
        <f t="shared" si="0"/>
        <v>0</v>
      </c>
      <c r="T23" s="97">
        <f t="shared" si="0"/>
        <v>0</v>
      </c>
      <c r="U23" s="97">
        <f t="shared" ref="U23:V23" si="1">SUM(U8:U22)</f>
        <v>0</v>
      </c>
      <c r="V23" s="97">
        <f t="shared" si="1"/>
        <v>0</v>
      </c>
      <c r="W23" s="97">
        <f t="shared" si="0"/>
        <v>0</v>
      </c>
      <c r="X23" s="51"/>
      <c r="Y23" s="10"/>
      <c r="Z23" s="10"/>
      <c r="AA23" s="10"/>
      <c r="AB23" s="10"/>
      <c r="AC23" s="10"/>
      <c r="AD23" s="10"/>
      <c r="AE23" s="10"/>
      <c r="AF23" s="10"/>
      <c r="AG23" s="10"/>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row>
    <row r="25" spans="1:117" s="51" customFormat="1" ht="15" thickBot="1" x14ac:dyDescent="0.4">
      <c r="C25"/>
      <c r="D25" s="8" t="s">
        <v>168</v>
      </c>
      <c r="E25" s="8" t="s">
        <v>169</v>
      </c>
      <c r="F25" s="56" t="s">
        <v>170</v>
      </c>
      <c r="G25" s="8" t="s">
        <v>171</v>
      </c>
      <c r="H25" s="8" t="s">
        <v>172</v>
      </c>
      <c r="I25" s="56" t="s">
        <v>170</v>
      </c>
      <c r="J25" s="8" t="s">
        <v>173</v>
      </c>
      <c r="K25" s="8" t="s">
        <v>174</v>
      </c>
      <c r="L25" s="8" t="s">
        <v>175</v>
      </c>
      <c r="M25" s="8" t="s">
        <v>176</v>
      </c>
      <c r="N25" s="8" t="s">
        <v>177</v>
      </c>
      <c r="O25" s="8" t="s">
        <v>178</v>
      </c>
      <c r="P25" s="8" t="s">
        <v>179</v>
      </c>
      <c r="Q25" s="8" t="s">
        <v>180</v>
      </c>
      <c r="R25" s="8" t="s">
        <v>181</v>
      </c>
      <c r="S25" s="8" t="s">
        <v>182</v>
      </c>
      <c r="T25" s="8" t="s">
        <v>183</v>
      </c>
      <c r="U25" s="8" t="s">
        <v>184</v>
      </c>
      <c r="V25" s="8" t="s">
        <v>185</v>
      </c>
      <c r="W25" s="8" t="s">
        <v>186</v>
      </c>
      <c r="Y25" s="198" t="s">
        <v>187</v>
      </c>
      <c r="Z25" s="198" t="s">
        <v>188</v>
      </c>
      <c r="AA25" s="199" t="s">
        <v>189</v>
      </c>
      <c r="AB25" s="199" t="s">
        <v>190</v>
      </c>
      <c r="AC25" s="198" t="s">
        <v>191</v>
      </c>
      <c r="AD25" s="198" t="s">
        <v>192</v>
      </c>
      <c r="AE25" s="199" t="s">
        <v>193</v>
      </c>
      <c r="AF25" s="199" t="s">
        <v>194</v>
      </c>
      <c r="AG25" s="198" t="s">
        <v>195</v>
      </c>
    </row>
    <row r="26" spans="1:117" x14ac:dyDescent="0.35">
      <c r="C26" s="302">
        <v>2024</v>
      </c>
      <c r="D26" s="82" t="s">
        <v>196</v>
      </c>
      <c r="E26" s="83" t="s">
        <v>215</v>
      </c>
      <c r="F26" s="83"/>
      <c r="G26" s="153" t="s">
        <v>200</v>
      </c>
      <c r="H26" s="153"/>
      <c r="I26" s="153"/>
      <c r="J26" s="84"/>
      <c r="K26" s="84"/>
      <c r="L26" s="84"/>
      <c r="M26" s="84"/>
      <c r="N26" s="84"/>
      <c r="O26" s="84"/>
      <c r="P26" s="84"/>
      <c r="Q26" s="85">
        <f>(Uitvoeringsprogramma!J26*Invoerwaarden!$J$13)+(Uitvoeringsprogramma!K26*Invoerwaarden!$J$7)+(Uitvoeringsprogramma!L26*Invoerwaarden!$J$8)+(Uitvoeringsprogramma!M26*Invoerwaarden!$J$9)+(Uitvoeringsprogramma!N26*Invoerwaarden!$J$10)+(Uitvoeringsprogramma!O26*Invoerwaarden!$J$11)+(Uitvoeringsprogramma!P26*Invoerwaarden!$J$12)</f>
        <v>0</v>
      </c>
      <c r="R26" s="86"/>
      <c r="S26" s="86"/>
      <c r="T26" s="87"/>
      <c r="U26" s="87"/>
      <c r="V26" s="87"/>
      <c r="W26" s="87"/>
      <c r="Y26" s="90"/>
      <c r="Z26" s="90"/>
      <c r="AA26" s="90"/>
      <c r="AB26" s="90"/>
      <c r="AC26" s="90"/>
      <c r="AD26" s="90"/>
      <c r="AE26" s="90"/>
      <c r="AF26" s="90"/>
      <c r="AG26" s="90"/>
    </row>
    <row r="27" spans="1:117" x14ac:dyDescent="0.35">
      <c r="C27" s="303"/>
      <c r="D27" s="82"/>
      <c r="E27" s="90"/>
      <c r="F27" s="83"/>
      <c r="G27" s="153"/>
      <c r="H27" s="153"/>
      <c r="I27" s="153"/>
      <c r="J27" s="84"/>
      <c r="K27" s="84"/>
      <c r="L27" s="84"/>
      <c r="M27" s="84"/>
      <c r="N27" s="84"/>
      <c r="O27" s="84"/>
      <c r="P27" s="84"/>
      <c r="Q27" s="85">
        <f>(Uitvoeringsprogramma!J27*Invoerwaarden!$J$13)+(Uitvoeringsprogramma!K27*Invoerwaarden!$J$7)+(Uitvoeringsprogramma!L27*Invoerwaarden!$J$8)+(Uitvoeringsprogramma!M27*Invoerwaarden!$J$9)+(Uitvoeringsprogramma!N27*Invoerwaarden!$J$10)+(Uitvoeringsprogramma!O27*Invoerwaarden!$J$11)+(Uitvoeringsprogramma!P27*Invoerwaarden!$J$12)</f>
        <v>0</v>
      </c>
      <c r="R27" s="86"/>
      <c r="S27" s="86"/>
      <c r="T27" s="87"/>
      <c r="U27" s="87"/>
      <c r="V27" s="87"/>
      <c r="W27" s="87"/>
      <c r="Y27" s="90"/>
      <c r="Z27" s="90"/>
      <c r="AA27" s="90"/>
      <c r="AB27" s="90"/>
      <c r="AC27" s="90"/>
      <c r="AD27" s="90"/>
      <c r="AE27" s="90"/>
      <c r="AF27" s="90"/>
      <c r="AG27" s="90"/>
    </row>
    <row r="28" spans="1:117" x14ac:dyDescent="0.35">
      <c r="C28" s="303"/>
      <c r="D28" s="82"/>
      <c r="E28" s="90"/>
      <c r="F28" s="83"/>
      <c r="G28" s="153" t="s">
        <v>200</v>
      </c>
      <c r="H28" s="153"/>
      <c r="I28" s="153"/>
      <c r="J28" s="84"/>
      <c r="K28" s="84"/>
      <c r="L28" s="84"/>
      <c r="M28" s="84"/>
      <c r="N28" s="84"/>
      <c r="O28" s="84"/>
      <c r="P28" s="84"/>
      <c r="Q28" s="85">
        <f>(Uitvoeringsprogramma!J28*Invoerwaarden!$J$13)+(Uitvoeringsprogramma!K28*Invoerwaarden!$J$7)+(Uitvoeringsprogramma!L28*Invoerwaarden!$J$8)+(Uitvoeringsprogramma!M28*Invoerwaarden!$J$9)+(Uitvoeringsprogramma!N28*Invoerwaarden!$J$10)+(Uitvoeringsprogramma!O28*Invoerwaarden!$J$11)+(Uitvoeringsprogramma!P28*Invoerwaarden!$J$12)</f>
        <v>0</v>
      </c>
      <c r="R28" s="86"/>
      <c r="S28" s="86"/>
      <c r="T28" s="87"/>
      <c r="U28" s="87"/>
      <c r="V28" s="87"/>
      <c r="W28" s="87"/>
      <c r="Y28" s="90"/>
      <c r="Z28" s="90"/>
      <c r="AA28" s="90"/>
      <c r="AB28" s="90"/>
      <c r="AC28" s="90"/>
      <c r="AD28" s="90"/>
      <c r="AE28" s="90"/>
      <c r="AF28" s="90"/>
      <c r="AG28" s="90"/>
    </row>
    <row r="29" spans="1:117" x14ac:dyDescent="0.35">
      <c r="C29" s="303"/>
      <c r="D29" s="82"/>
      <c r="E29" s="90"/>
      <c r="F29" s="83"/>
      <c r="G29" s="153" t="s">
        <v>200</v>
      </c>
      <c r="H29" s="153"/>
      <c r="I29" s="153"/>
      <c r="J29" s="84"/>
      <c r="K29" s="84"/>
      <c r="L29" s="84"/>
      <c r="M29" s="84"/>
      <c r="N29" s="84"/>
      <c r="O29" s="84"/>
      <c r="P29" s="84"/>
      <c r="Q29" s="85">
        <f>(Uitvoeringsprogramma!J29*Invoerwaarden!$J$13)+(Uitvoeringsprogramma!K29*Invoerwaarden!$J$7)+(Uitvoeringsprogramma!L29*Invoerwaarden!$J$8)+(Uitvoeringsprogramma!M29*Invoerwaarden!$J$9)+(Uitvoeringsprogramma!N29*Invoerwaarden!$J$10)+(Uitvoeringsprogramma!O29*Invoerwaarden!$J$11)+(Uitvoeringsprogramma!P29*Invoerwaarden!$J$12)</f>
        <v>0</v>
      </c>
      <c r="R29" s="86"/>
      <c r="S29" s="86"/>
      <c r="T29" s="87"/>
      <c r="U29" s="87"/>
      <c r="V29" s="87"/>
      <c r="W29" s="87"/>
      <c r="Y29" s="90"/>
      <c r="Z29" s="90"/>
      <c r="AA29" s="90"/>
      <c r="AB29" s="90"/>
      <c r="AC29" s="90"/>
      <c r="AD29" s="90"/>
      <c r="AE29" s="90"/>
      <c r="AF29" s="90"/>
      <c r="AG29" s="90"/>
    </row>
    <row r="30" spans="1:117" x14ac:dyDescent="0.35">
      <c r="C30" s="303"/>
      <c r="D30" s="82"/>
      <c r="E30" s="90"/>
      <c r="F30" s="83"/>
      <c r="G30" s="153" t="s">
        <v>200</v>
      </c>
      <c r="H30" s="153"/>
      <c r="I30" s="153"/>
      <c r="J30" s="84"/>
      <c r="K30" s="84"/>
      <c r="L30" s="84"/>
      <c r="M30" s="84"/>
      <c r="N30" s="84"/>
      <c r="O30" s="84"/>
      <c r="P30" s="84"/>
      <c r="Q30" s="85">
        <f>(Uitvoeringsprogramma!J30*Invoerwaarden!$J$13)+(Uitvoeringsprogramma!K30*Invoerwaarden!$J$7)+(Uitvoeringsprogramma!L30*Invoerwaarden!$J$8)+(Uitvoeringsprogramma!M30*Invoerwaarden!$J$9)+(Uitvoeringsprogramma!N30*Invoerwaarden!$J$10)+(Uitvoeringsprogramma!O30*Invoerwaarden!$J$11)+(Uitvoeringsprogramma!P30*Invoerwaarden!$J$12)</f>
        <v>0</v>
      </c>
      <c r="R30" s="86"/>
      <c r="S30" s="86"/>
      <c r="T30" s="87"/>
      <c r="U30" s="87"/>
      <c r="V30" s="87"/>
      <c r="W30" s="87"/>
      <c r="Y30" s="90"/>
      <c r="Z30" s="90"/>
      <c r="AA30" s="90"/>
      <c r="AB30" s="90"/>
      <c r="AC30" s="90"/>
      <c r="AD30" s="90"/>
      <c r="AE30" s="90"/>
      <c r="AF30" s="90"/>
      <c r="AG30" s="90"/>
    </row>
    <row r="31" spans="1:117" hidden="1" outlineLevel="1" x14ac:dyDescent="0.35">
      <c r="C31" s="303"/>
      <c r="D31" s="82"/>
      <c r="E31" s="90"/>
      <c r="F31" s="83"/>
      <c r="G31" s="153" t="s">
        <v>200</v>
      </c>
      <c r="H31" s="153"/>
      <c r="I31" s="153"/>
      <c r="J31" s="84"/>
      <c r="K31" s="84"/>
      <c r="L31" s="84"/>
      <c r="M31" s="84"/>
      <c r="N31" s="84"/>
      <c r="O31" s="84"/>
      <c r="P31" s="84"/>
      <c r="Q31" s="85">
        <f>(Uitvoeringsprogramma!J31*Invoerwaarden!$J8)+(Uitvoeringsprogramma!K31*Invoerwaarden!$J$7)+(Uitvoeringsprogramma!L31*Invoerwaarden!$J$8)+(Uitvoeringsprogramma!M31*Invoerwaarden!$J$9)+(Uitvoeringsprogramma!N31*Invoerwaarden!$J$10)+(Uitvoeringsprogramma!O31*Invoerwaarden!$J$11)+(Uitvoeringsprogramma!P31*Invoerwaarden!$J$12)</f>
        <v>0</v>
      </c>
      <c r="R31" s="86"/>
      <c r="S31" s="86"/>
      <c r="T31" s="87"/>
      <c r="U31" s="87"/>
      <c r="V31" s="87"/>
      <c r="W31" s="87"/>
      <c r="Y31" s="90"/>
      <c r="Z31" s="90"/>
      <c r="AA31" s="90"/>
      <c r="AB31" s="90"/>
      <c r="AC31" s="90"/>
      <c r="AD31" s="90"/>
      <c r="AE31" s="90"/>
      <c r="AF31" s="90"/>
      <c r="AG31" s="90"/>
    </row>
    <row r="32" spans="1:117" hidden="1" outlineLevel="1" x14ac:dyDescent="0.35">
      <c r="C32" s="303"/>
      <c r="D32" s="82"/>
      <c r="E32" s="90"/>
      <c r="F32" s="83"/>
      <c r="G32" s="153" t="s">
        <v>200</v>
      </c>
      <c r="H32" s="153"/>
      <c r="I32" s="153"/>
      <c r="J32" s="84"/>
      <c r="K32" s="84"/>
      <c r="L32" s="84"/>
      <c r="M32" s="84"/>
      <c r="N32" s="84"/>
      <c r="O32" s="84"/>
      <c r="P32" s="84"/>
      <c r="Q32" s="85">
        <f>(Uitvoeringsprogramma!J32*Invoerwaarden!$J$13)+(Uitvoeringsprogramma!K32*Invoerwaarden!$J$7)+(Uitvoeringsprogramma!L32*Invoerwaarden!$J$8)+(Uitvoeringsprogramma!M32*Invoerwaarden!$J$9)+(Uitvoeringsprogramma!N32*Invoerwaarden!$J$10)+(Uitvoeringsprogramma!O32*Invoerwaarden!$J$11)+(Uitvoeringsprogramma!P32*Invoerwaarden!$J$12)</f>
        <v>0</v>
      </c>
      <c r="R32" s="86"/>
      <c r="S32" s="86"/>
      <c r="T32" s="87"/>
      <c r="U32" s="87"/>
      <c r="V32" s="87"/>
      <c r="W32" s="87"/>
      <c r="Y32" s="90"/>
      <c r="Z32" s="90"/>
      <c r="AA32" s="90"/>
      <c r="AB32" s="90"/>
      <c r="AC32" s="90"/>
      <c r="AD32" s="90"/>
      <c r="AE32" s="90"/>
      <c r="AF32" s="90"/>
      <c r="AG32" s="90"/>
    </row>
    <row r="33" spans="3:33" hidden="1" outlineLevel="1" x14ac:dyDescent="0.35">
      <c r="C33" s="303"/>
      <c r="D33" s="82"/>
      <c r="E33" s="90"/>
      <c r="F33" s="83"/>
      <c r="G33" s="153" t="s">
        <v>200</v>
      </c>
      <c r="H33" s="153"/>
      <c r="I33" s="153"/>
      <c r="J33" s="84"/>
      <c r="K33" s="84"/>
      <c r="L33" s="84"/>
      <c r="M33" s="84"/>
      <c r="N33" s="84"/>
      <c r="O33" s="84"/>
      <c r="P33" s="84"/>
      <c r="Q33" s="85">
        <f>(Uitvoeringsprogramma!J33*Invoerwaarden!$J$13)+(Uitvoeringsprogramma!K33*Invoerwaarden!$J$7)+(Uitvoeringsprogramma!L33*Invoerwaarden!$J$8)+(Uitvoeringsprogramma!M33*Invoerwaarden!$J$9)+(Uitvoeringsprogramma!N33*Invoerwaarden!$J$10)+(Uitvoeringsprogramma!O33*Invoerwaarden!$J$11)+(Uitvoeringsprogramma!P33*Invoerwaarden!$J$12)</f>
        <v>0</v>
      </c>
      <c r="R33" s="86"/>
      <c r="S33" s="86"/>
      <c r="T33" s="87"/>
      <c r="U33" s="87"/>
      <c r="V33" s="87"/>
      <c r="W33" s="87"/>
      <c r="Y33" s="90"/>
      <c r="Z33" s="90"/>
      <c r="AA33" s="90"/>
      <c r="AB33" s="90"/>
      <c r="AC33" s="90"/>
      <c r="AD33" s="90"/>
      <c r="AE33" s="90"/>
      <c r="AF33" s="90"/>
      <c r="AG33" s="90"/>
    </row>
    <row r="34" spans="3:33" hidden="1" outlineLevel="1" x14ac:dyDescent="0.35">
      <c r="C34" s="303"/>
      <c r="D34" s="82"/>
      <c r="E34" s="90"/>
      <c r="F34" s="83"/>
      <c r="G34" s="153" t="s">
        <v>200</v>
      </c>
      <c r="H34" s="153"/>
      <c r="I34" s="153"/>
      <c r="J34" s="84"/>
      <c r="K34" s="84"/>
      <c r="L34" s="84"/>
      <c r="M34" s="84"/>
      <c r="N34" s="84"/>
      <c r="O34" s="84"/>
      <c r="P34" s="84"/>
      <c r="Q34" s="85">
        <f>(Uitvoeringsprogramma!J34*Invoerwaarden!$J$13)+(Uitvoeringsprogramma!K34*Invoerwaarden!$J$7)+(Uitvoeringsprogramma!L34*Invoerwaarden!$J$8)+(Uitvoeringsprogramma!M34*Invoerwaarden!$J$9)+(Uitvoeringsprogramma!N34*Invoerwaarden!$J$10)+(Uitvoeringsprogramma!O34*Invoerwaarden!$J$11)+(Uitvoeringsprogramma!P34*Invoerwaarden!$J$12)</f>
        <v>0</v>
      </c>
      <c r="R34" s="86"/>
      <c r="S34" s="86"/>
      <c r="T34" s="87"/>
      <c r="U34" s="87"/>
      <c r="V34" s="87"/>
      <c r="W34" s="87"/>
      <c r="Y34" s="90"/>
      <c r="Z34" s="90"/>
      <c r="AA34" s="90"/>
      <c r="AB34" s="90"/>
      <c r="AC34" s="90"/>
      <c r="AD34" s="90"/>
      <c r="AE34" s="90"/>
      <c r="AF34" s="90"/>
      <c r="AG34" s="90"/>
    </row>
    <row r="35" spans="3:33" hidden="1" outlineLevel="1" x14ac:dyDescent="0.35">
      <c r="C35" s="303"/>
      <c r="D35" s="82"/>
      <c r="E35" s="90"/>
      <c r="F35" s="83"/>
      <c r="G35" s="153" t="s">
        <v>200</v>
      </c>
      <c r="H35" s="153"/>
      <c r="I35" s="153"/>
      <c r="J35" s="84"/>
      <c r="K35" s="84"/>
      <c r="L35" s="84"/>
      <c r="M35" s="84"/>
      <c r="N35" s="84"/>
      <c r="O35" s="84"/>
      <c r="P35" s="84"/>
      <c r="Q35" s="85">
        <f>(Uitvoeringsprogramma!J35*Invoerwaarden!$J$13)+(Uitvoeringsprogramma!K35*Invoerwaarden!$J$7)+(Uitvoeringsprogramma!L35*Invoerwaarden!$J$8)+(Uitvoeringsprogramma!M35*Invoerwaarden!$J$9)+(Uitvoeringsprogramma!N35*Invoerwaarden!$J$10)+(Uitvoeringsprogramma!O35*Invoerwaarden!$J$11)+(Uitvoeringsprogramma!P35*Invoerwaarden!$J$12)</f>
        <v>0</v>
      </c>
      <c r="R35" s="86"/>
      <c r="S35" s="86"/>
      <c r="T35" s="87"/>
      <c r="U35" s="87"/>
      <c r="V35" s="87"/>
      <c r="W35" s="87"/>
      <c r="Y35" s="90"/>
      <c r="Z35" s="90"/>
      <c r="AA35" s="90"/>
      <c r="AB35" s="90"/>
      <c r="AC35" s="90"/>
      <c r="AD35" s="90"/>
      <c r="AE35" s="90"/>
      <c r="AF35" s="90"/>
      <c r="AG35" s="90"/>
    </row>
    <row r="36" spans="3:33" hidden="1" outlineLevel="1" x14ac:dyDescent="0.35">
      <c r="C36" s="303"/>
      <c r="D36" s="82"/>
      <c r="E36" s="90"/>
      <c r="F36" s="83"/>
      <c r="G36" s="153" t="s">
        <v>200</v>
      </c>
      <c r="H36" s="153"/>
      <c r="I36" s="153"/>
      <c r="J36" s="84"/>
      <c r="K36" s="84"/>
      <c r="L36" s="84"/>
      <c r="M36" s="84"/>
      <c r="N36" s="84"/>
      <c r="O36" s="84"/>
      <c r="P36" s="84"/>
      <c r="Q36" s="85">
        <f>(Uitvoeringsprogramma!J36*Invoerwaarden!$J$13)+(Uitvoeringsprogramma!K36*Invoerwaarden!$J$7)+(Uitvoeringsprogramma!L36*Invoerwaarden!$J$8)+(Uitvoeringsprogramma!M36*Invoerwaarden!$J$9)+(Uitvoeringsprogramma!N36*Invoerwaarden!$J$10)+(Uitvoeringsprogramma!O36*Invoerwaarden!$J$11)+(Uitvoeringsprogramma!P36*Invoerwaarden!$J$12)</f>
        <v>0</v>
      </c>
      <c r="R36" s="86"/>
      <c r="S36" s="86"/>
      <c r="T36" s="87"/>
      <c r="U36" s="87"/>
      <c r="V36" s="87"/>
      <c r="W36" s="87"/>
      <c r="Y36" s="90"/>
      <c r="Z36" s="90"/>
      <c r="AA36" s="90"/>
      <c r="AB36" s="90"/>
      <c r="AC36" s="90"/>
      <c r="AD36" s="90"/>
      <c r="AE36" s="90"/>
      <c r="AF36" s="90"/>
      <c r="AG36" s="90"/>
    </row>
    <row r="37" spans="3:33" hidden="1" outlineLevel="1" x14ac:dyDescent="0.35">
      <c r="C37" s="303"/>
      <c r="D37" s="82"/>
      <c r="E37" s="90"/>
      <c r="F37" s="83"/>
      <c r="G37" s="153" t="s">
        <v>200</v>
      </c>
      <c r="H37" s="153"/>
      <c r="I37" s="153"/>
      <c r="J37" s="84"/>
      <c r="K37" s="84"/>
      <c r="L37" s="84"/>
      <c r="M37" s="84"/>
      <c r="N37" s="84"/>
      <c r="O37" s="84"/>
      <c r="P37" s="84"/>
      <c r="Q37" s="85">
        <f>(Uitvoeringsprogramma!J37*Invoerwaarden!$J$13)+(Uitvoeringsprogramma!K37*Invoerwaarden!$J$7)+(Uitvoeringsprogramma!L37*Invoerwaarden!$J$8)+(Uitvoeringsprogramma!M37*Invoerwaarden!$J$9)+(Uitvoeringsprogramma!N37*Invoerwaarden!$J$10)+(Uitvoeringsprogramma!O37*Invoerwaarden!$J$11)+(Uitvoeringsprogramma!P37*Invoerwaarden!$J$12)</f>
        <v>0</v>
      </c>
      <c r="R37" s="86"/>
      <c r="S37" s="86"/>
      <c r="T37" s="87"/>
      <c r="U37" s="87"/>
      <c r="V37" s="87"/>
      <c r="W37" s="87"/>
      <c r="Y37" s="90"/>
      <c r="Z37" s="90"/>
      <c r="AA37" s="90"/>
      <c r="AB37" s="90"/>
      <c r="AC37" s="90"/>
      <c r="AD37" s="90"/>
      <c r="AE37" s="90"/>
      <c r="AF37" s="90"/>
      <c r="AG37" s="90"/>
    </row>
    <row r="38" spans="3:33" hidden="1" outlineLevel="1" x14ac:dyDescent="0.35">
      <c r="C38" s="303"/>
      <c r="D38" s="82"/>
      <c r="E38" s="90"/>
      <c r="F38" s="83"/>
      <c r="G38" s="153" t="s">
        <v>200</v>
      </c>
      <c r="H38" s="153"/>
      <c r="I38" s="153"/>
      <c r="J38" s="84"/>
      <c r="K38" s="84"/>
      <c r="L38" s="84"/>
      <c r="M38" s="84"/>
      <c r="N38" s="84"/>
      <c r="O38" s="84"/>
      <c r="P38" s="84"/>
      <c r="Q38" s="85">
        <f>(Uitvoeringsprogramma!J38*Invoerwaarden!$J$13)+(Uitvoeringsprogramma!K38*Invoerwaarden!$J$7)+(Uitvoeringsprogramma!L38*Invoerwaarden!$J$8)+(Uitvoeringsprogramma!M38*Invoerwaarden!$J$9)+(Uitvoeringsprogramma!N38*Invoerwaarden!$J$10)+(Uitvoeringsprogramma!O38*Invoerwaarden!$J$11)+(Uitvoeringsprogramma!P38*Invoerwaarden!$J$12)</f>
        <v>0</v>
      </c>
      <c r="R38" s="86"/>
      <c r="S38" s="86"/>
      <c r="T38" s="87"/>
      <c r="U38" s="87"/>
      <c r="V38" s="87"/>
      <c r="W38" s="87"/>
      <c r="Y38" s="90"/>
      <c r="Z38" s="90"/>
      <c r="AA38" s="90"/>
      <c r="AB38" s="90"/>
      <c r="AC38" s="90"/>
      <c r="AD38" s="90"/>
      <c r="AE38" s="90"/>
      <c r="AF38" s="90"/>
      <c r="AG38" s="90"/>
    </row>
    <row r="39" spans="3:33" hidden="1" outlineLevel="1" x14ac:dyDescent="0.35">
      <c r="C39" s="303"/>
      <c r="D39" s="82"/>
      <c r="E39" s="90"/>
      <c r="F39" s="83"/>
      <c r="G39" s="153" t="s">
        <v>200</v>
      </c>
      <c r="H39" s="153"/>
      <c r="I39" s="153"/>
      <c r="J39" s="84"/>
      <c r="K39" s="84"/>
      <c r="L39" s="84"/>
      <c r="M39" s="84"/>
      <c r="N39" s="84"/>
      <c r="O39" s="84"/>
      <c r="P39" s="84"/>
      <c r="Q39" s="85">
        <f>(Uitvoeringsprogramma!J39*Invoerwaarden!$J$13)+(Uitvoeringsprogramma!K39*Invoerwaarden!$J$7)+(Uitvoeringsprogramma!L39*Invoerwaarden!$J$8)+(Uitvoeringsprogramma!M39*Invoerwaarden!$J$9)+(Uitvoeringsprogramma!N39*Invoerwaarden!$J$10)+(Uitvoeringsprogramma!O39*Invoerwaarden!$J$11)+(Uitvoeringsprogramma!P39*Invoerwaarden!$J$12)</f>
        <v>0</v>
      </c>
      <c r="R39" s="86"/>
      <c r="S39" s="86"/>
      <c r="T39" s="87"/>
      <c r="U39" s="87"/>
      <c r="V39" s="87"/>
      <c r="W39" s="87"/>
      <c r="Y39" s="90"/>
      <c r="Z39" s="90"/>
      <c r="AA39" s="90"/>
      <c r="AB39" s="90"/>
      <c r="AC39" s="90"/>
      <c r="AD39" s="90"/>
      <c r="AE39" s="90"/>
      <c r="AF39" s="90"/>
      <c r="AG39" s="90"/>
    </row>
    <row r="40" spans="3:33" hidden="1" outlineLevel="1" x14ac:dyDescent="0.35">
      <c r="C40" s="304"/>
      <c r="D40" s="82"/>
      <c r="E40" s="90"/>
      <c r="F40" s="83"/>
      <c r="G40" s="153" t="s">
        <v>200</v>
      </c>
      <c r="H40" s="153"/>
      <c r="I40" s="153"/>
      <c r="J40" s="84"/>
      <c r="K40" s="84"/>
      <c r="L40" s="84"/>
      <c r="M40" s="84"/>
      <c r="N40" s="84"/>
      <c r="O40" s="84"/>
      <c r="P40" s="84"/>
      <c r="Q40" s="85">
        <f>(Uitvoeringsprogramma!J40*Invoerwaarden!$J$13)+(Uitvoeringsprogramma!K40*Invoerwaarden!$J$7)+(Uitvoeringsprogramma!L40*Invoerwaarden!$J$8)+(Uitvoeringsprogramma!M40*Invoerwaarden!$J$9)+(Uitvoeringsprogramma!N40*Invoerwaarden!$J$10)+(Uitvoeringsprogramma!O40*Invoerwaarden!$J$11)+(Uitvoeringsprogramma!P40*Invoerwaarden!$J$12)</f>
        <v>0</v>
      </c>
      <c r="R40" s="86"/>
      <c r="S40" s="86"/>
      <c r="T40" s="87"/>
      <c r="U40" s="87"/>
      <c r="V40" s="87"/>
      <c r="W40" s="87"/>
      <c r="Y40" s="90"/>
      <c r="Z40" s="90"/>
      <c r="AA40" s="90"/>
      <c r="AB40" s="90"/>
      <c r="AC40" s="90"/>
      <c r="AD40" s="90"/>
      <c r="AE40" s="90"/>
      <c r="AF40" s="90"/>
      <c r="AG40" s="90"/>
    </row>
    <row r="41" spans="3:33" s="51" customFormat="1" collapsed="1" x14ac:dyDescent="0.35">
      <c r="C41"/>
      <c r="D41" s="10"/>
      <c r="E41" s="92" t="s">
        <v>213</v>
      </c>
      <c r="F41" s="93"/>
      <c r="G41" s="153" t="s">
        <v>200</v>
      </c>
      <c r="H41" s="155">
        <f>SUM(H26:H40)</f>
        <v>0</v>
      </c>
      <c r="I41" s="156"/>
      <c r="J41" s="95">
        <f t="shared" ref="J41:W41" si="2">SUM(J26:J40)</f>
        <v>0</v>
      </c>
      <c r="K41" s="95">
        <f t="shared" si="2"/>
        <v>0</v>
      </c>
      <c r="L41" s="95">
        <f t="shared" si="2"/>
        <v>0</v>
      </c>
      <c r="M41" s="95">
        <f t="shared" si="2"/>
        <v>0</v>
      </c>
      <c r="N41" s="95">
        <f t="shared" si="2"/>
        <v>0</v>
      </c>
      <c r="O41" s="95">
        <f t="shared" si="2"/>
        <v>0</v>
      </c>
      <c r="P41" s="95">
        <f t="shared" si="2"/>
        <v>0</v>
      </c>
      <c r="Q41" s="96">
        <f t="shared" si="2"/>
        <v>0</v>
      </c>
      <c r="R41" s="96">
        <f t="shared" si="2"/>
        <v>0</v>
      </c>
      <c r="S41" s="96">
        <f t="shared" si="2"/>
        <v>0</v>
      </c>
      <c r="T41" s="97">
        <f t="shared" si="2"/>
        <v>0</v>
      </c>
      <c r="U41" s="97">
        <f t="shared" si="2"/>
        <v>0</v>
      </c>
      <c r="V41" s="97">
        <f t="shared" si="2"/>
        <v>0</v>
      </c>
      <c r="W41" s="97">
        <f t="shared" si="2"/>
        <v>0</v>
      </c>
      <c r="Y41" s="10"/>
      <c r="Z41" s="10"/>
      <c r="AA41" s="10"/>
      <c r="AB41" s="10"/>
      <c r="AC41" s="10"/>
      <c r="AD41" s="10"/>
      <c r="AE41" s="10"/>
      <c r="AF41" s="10"/>
      <c r="AG41" s="10"/>
    </row>
    <row r="42" spans="3:33" x14ac:dyDescent="0.35">
      <c r="G42" s="157"/>
      <c r="H42" s="157"/>
      <c r="I42" s="157"/>
    </row>
    <row r="43" spans="3:33" s="51" customFormat="1" ht="15" hidden="1" outlineLevel="1" thickBot="1" x14ac:dyDescent="0.4">
      <c r="C43"/>
      <c r="D43" s="8" t="s">
        <v>168</v>
      </c>
      <c r="E43" s="8" t="s">
        <v>169</v>
      </c>
      <c r="F43" s="56" t="s">
        <v>170</v>
      </c>
      <c r="G43" s="8" t="s">
        <v>171</v>
      </c>
      <c r="H43" s="8" t="s">
        <v>172</v>
      </c>
      <c r="I43" s="56" t="s">
        <v>170</v>
      </c>
      <c r="J43" s="8" t="s">
        <v>173</v>
      </c>
      <c r="K43" s="8" t="s">
        <v>174</v>
      </c>
      <c r="L43" s="8" t="s">
        <v>175</v>
      </c>
      <c r="M43" s="8" t="s">
        <v>176</v>
      </c>
      <c r="N43" s="8" t="s">
        <v>177</v>
      </c>
      <c r="O43" s="8" t="s">
        <v>178</v>
      </c>
      <c r="P43" s="8" t="s">
        <v>179</v>
      </c>
      <c r="Q43" s="8" t="s">
        <v>180</v>
      </c>
      <c r="R43" s="8" t="s">
        <v>181</v>
      </c>
      <c r="S43" s="8" t="s">
        <v>182</v>
      </c>
      <c r="T43" s="8" t="s">
        <v>183</v>
      </c>
      <c r="U43" s="8" t="s">
        <v>184</v>
      </c>
      <c r="V43" s="8" t="s">
        <v>185</v>
      </c>
      <c r="W43" s="8" t="s">
        <v>186</v>
      </c>
      <c r="Y43" s="198" t="s">
        <v>187</v>
      </c>
      <c r="Z43" s="198" t="s">
        <v>188</v>
      </c>
      <c r="AA43" s="199" t="s">
        <v>189</v>
      </c>
      <c r="AB43" s="199" t="s">
        <v>190</v>
      </c>
      <c r="AC43" s="198" t="s">
        <v>191</v>
      </c>
      <c r="AD43" s="198" t="s">
        <v>192</v>
      </c>
      <c r="AE43" s="199" t="s">
        <v>193</v>
      </c>
      <c r="AF43" s="199" t="s">
        <v>194</v>
      </c>
      <c r="AG43" s="198" t="s">
        <v>195</v>
      </c>
    </row>
    <row r="44" spans="3:33" hidden="1" outlineLevel="1" x14ac:dyDescent="0.35">
      <c r="C44" s="302">
        <v>2025</v>
      </c>
      <c r="D44" s="82"/>
      <c r="E44" s="90"/>
      <c r="F44" s="83"/>
      <c r="G44" s="153" t="s">
        <v>200</v>
      </c>
      <c r="H44" s="153"/>
      <c r="I44" s="153"/>
      <c r="J44" s="84"/>
      <c r="K44" s="84"/>
      <c r="L44" s="84"/>
      <c r="M44" s="84"/>
      <c r="N44" s="84"/>
      <c r="O44" s="84"/>
      <c r="P44" s="84"/>
      <c r="Q44" s="85">
        <f>(Uitvoeringsprogramma!J44*Invoerwaarden!$J$13)+(Uitvoeringsprogramma!K44*Invoerwaarden!$J$7)+(Uitvoeringsprogramma!L44*Invoerwaarden!$J$8)+(Uitvoeringsprogramma!M44*Invoerwaarden!$J$9)+(Uitvoeringsprogramma!N44*Invoerwaarden!$J$10)+(Uitvoeringsprogramma!O44*Invoerwaarden!$J$11)+(Uitvoeringsprogramma!P44*Invoerwaarden!$J$12)</f>
        <v>0</v>
      </c>
      <c r="R44" s="86"/>
      <c r="S44" s="86"/>
      <c r="T44" s="87"/>
      <c r="U44" s="87"/>
      <c r="V44" s="87"/>
      <c r="W44" s="87"/>
      <c r="Y44" s="88"/>
      <c r="Z44" s="88"/>
      <c r="AA44" s="88"/>
      <c r="AB44" s="88"/>
      <c r="AC44" s="88"/>
      <c r="AD44" s="88"/>
      <c r="AE44" s="88"/>
      <c r="AF44" s="88"/>
      <c r="AG44" s="88"/>
    </row>
    <row r="45" spans="3:33" hidden="1" outlineLevel="1" x14ac:dyDescent="0.35">
      <c r="C45" s="303"/>
      <c r="D45" s="82"/>
      <c r="E45" s="90"/>
      <c r="F45" s="83"/>
      <c r="G45" s="153" t="s">
        <v>200</v>
      </c>
      <c r="H45" s="153"/>
      <c r="I45" s="153"/>
      <c r="J45" s="84"/>
      <c r="K45" s="84"/>
      <c r="L45" s="84"/>
      <c r="M45" s="84"/>
      <c r="N45" s="84"/>
      <c r="O45" s="84"/>
      <c r="P45" s="84"/>
      <c r="Q45" s="85">
        <f>(Uitvoeringsprogramma!J45*Invoerwaarden!$J$13)+(Uitvoeringsprogramma!K45*Invoerwaarden!$J$7)+(Uitvoeringsprogramma!L45*Invoerwaarden!$J$8)+(Uitvoeringsprogramma!M45*Invoerwaarden!$J$9)+(Uitvoeringsprogramma!N45*Invoerwaarden!$J$10)+(Uitvoeringsprogramma!O45*Invoerwaarden!$J$11)+(Uitvoeringsprogramma!P45*Invoerwaarden!$J$12)</f>
        <v>0</v>
      </c>
      <c r="R45" s="86"/>
      <c r="S45" s="86"/>
      <c r="T45" s="87"/>
      <c r="U45" s="87"/>
      <c r="V45" s="87"/>
      <c r="W45" s="87"/>
      <c r="Y45" s="88"/>
      <c r="Z45" s="88"/>
      <c r="AA45" s="88"/>
      <c r="AB45" s="88"/>
      <c r="AC45" s="88"/>
      <c r="AD45" s="88"/>
      <c r="AE45" s="88"/>
      <c r="AF45" s="88"/>
      <c r="AG45" s="88"/>
    </row>
    <row r="46" spans="3:33" hidden="1" outlineLevel="1" x14ac:dyDescent="0.35">
      <c r="C46" s="303"/>
      <c r="D46" s="82"/>
      <c r="E46" s="90"/>
      <c r="F46" s="83"/>
      <c r="G46" s="153" t="s">
        <v>200</v>
      </c>
      <c r="H46" s="153"/>
      <c r="I46" s="153"/>
      <c r="J46" s="84"/>
      <c r="K46" s="84"/>
      <c r="L46" s="84"/>
      <c r="M46" s="84"/>
      <c r="N46" s="84"/>
      <c r="O46" s="84"/>
      <c r="P46" s="84"/>
      <c r="Q46" s="85">
        <f>(Uitvoeringsprogramma!J46*Invoerwaarden!$J$13)+(Uitvoeringsprogramma!K46*Invoerwaarden!$J$7)+(Uitvoeringsprogramma!L46*Invoerwaarden!$J$8)+(Uitvoeringsprogramma!M46*Invoerwaarden!$J$9)+(Uitvoeringsprogramma!N46*Invoerwaarden!$J$10)+(Uitvoeringsprogramma!O46*Invoerwaarden!$J$11)+(Uitvoeringsprogramma!P46*Invoerwaarden!$J$12)</f>
        <v>0</v>
      </c>
      <c r="R46" s="86"/>
      <c r="S46" s="86"/>
      <c r="T46" s="87"/>
      <c r="U46" s="87"/>
      <c r="V46" s="87"/>
      <c r="W46" s="87"/>
      <c r="Y46" s="88"/>
      <c r="Z46" s="88"/>
      <c r="AA46" s="88"/>
      <c r="AB46" s="88"/>
      <c r="AC46" s="88"/>
      <c r="AD46" s="88"/>
      <c r="AE46" s="88"/>
      <c r="AF46" s="88"/>
      <c r="AG46" s="88"/>
    </row>
    <row r="47" spans="3:33" hidden="1" outlineLevel="1" x14ac:dyDescent="0.35">
      <c r="C47" s="303"/>
      <c r="D47" s="82"/>
      <c r="E47" s="90"/>
      <c r="F47" s="83"/>
      <c r="G47" s="153" t="s">
        <v>200</v>
      </c>
      <c r="H47" s="153"/>
      <c r="I47" s="153"/>
      <c r="J47" s="84"/>
      <c r="K47" s="84"/>
      <c r="L47" s="84"/>
      <c r="M47" s="84"/>
      <c r="N47" s="84"/>
      <c r="O47" s="84"/>
      <c r="P47" s="84"/>
      <c r="Q47" s="85">
        <f>(Uitvoeringsprogramma!J47*Invoerwaarden!$J$13)+(Uitvoeringsprogramma!K47*Invoerwaarden!$J$7)+(Uitvoeringsprogramma!L47*Invoerwaarden!$J$8)+(Uitvoeringsprogramma!M47*Invoerwaarden!$J$9)+(Uitvoeringsprogramma!N47*Invoerwaarden!$J$10)+(Uitvoeringsprogramma!O47*Invoerwaarden!$J$11)+(Uitvoeringsprogramma!P47*Invoerwaarden!$J$12)</f>
        <v>0</v>
      </c>
      <c r="R47" s="86"/>
      <c r="S47" s="86"/>
      <c r="T47" s="87"/>
      <c r="U47" s="87"/>
      <c r="V47" s="87"/>
      <c r="W47" s="87"/>
      <c r="Y47" s="88"/>
      <c r="Z47" s="88"/>
      <c r="AA47" s="88"/>
      <c r="AB47" s="88"/>
      <c r="AC47" s="88"/>
      <c r="AD47" s="88"/>
      <c r="AE47" s="88"/>
      <c r="AF47" s="88"/>
      <c r="AG47" s="88"/>
    </row>
    <row r="48" spans="3:33" hidden="1" outlineLevel="1" x14ac:dyDescent="0.35">
      <c r="C48" s="303"/>
      <c r="D48" s="82"/>
      <c r="E48" s="90"/>
      <c r="F48" s="83"/>
      <c r="G48" s="153" t="s">
        <v>200</v>
      </c>
      <c r="H48" s="153"/>
      <c r="I48" s="153"/>
      <c r="J48" s="84"/>
      <c r="K48" s="84"/>
      <c r="L48" s="84"/>
      <c r="M48" s="84"/>
      <c r="N48" s="84"/>
      <c r="O48" s="84"/>
      <c r="P48" s="84"/>
      <c r="Q48" s="85">
        <f>(Uitvoeringsprogramma!J48*Invoerwaarden!$J$13)+(Uitvoeringsprogramma!K48*Invoerwaarden!$J$7)+(Uitvoeringsprogramma!L48*Invoerwaarden!$J$8)+(Uitvoeringsprogramma!M48*Invoerwaarden!$J$9)+(Uitvoeringsprogramma!N48*Invoerwaarden!$J$10)+(Uitvoeringsprogramma!O48*Invoerwaarden!$J$11)+(Uitvoeringsprogramma!P48*Invoerwaarden!$J$12)</f>
        <v>0</v>
      </c>
      <c r="R48" s="86"/>
      <c r="S48" s="86"/>
      <c r="T48" s="87"/>
      <c r="U48" s="87"/>
      <c r="V48" s="87"/>
      <c r="W48" s="87"/>
      <c r="Y48" s="90"/>
      <c r="Z48" s="90"/>
      <c r="AA48" s="90"/>
      <c r="AB48" s="90"/>
      <c r="AC48" s="90"/>
      <c r="AD48" s="90"/>
      <c r="AE48" s="90"/>
      <c r="AF48" s="90"/>
      <c r="AG48" s="90"/>
    </row>
    <row r="49" spans="3:33" hidden="1" outlineLevel="2" x14ac:dyDescent="0.35">
      <c r="C49" s="303"/>
      <c r="D49" s="82"/>
      <c r="E49" s="90"/>
      <c r="F49" s="83"/>
      <c r="G49" s="153" t="s">
        <v>200</v>
      </c>
      <c r="H49" s="153"/>
      <c r="I49" s="153"/>
      <c r="J49" s="84"/>
      <c r="K49" s="84"/>
      <c r="L49" s="84"/>
      <c r="M49" s="84"/>
      <c r="N49" s="84"/>
      <c r="O49" s="84"/>
      <c r="P49" s="84"/>
      <c r="Q49" s="85">
        <f>(Uitvoeringsprogramma!J49*Invoerwaarden!$J$13)+(Uitvoeringsprogramma!K49*Invoerwaarden!$J$7)+(Uitvoeringsprogramma!L49*Invoerwaarden!$J$8)+(Uitvoeringsprogramma!M49*Invoerwaarden!$J$9)+(Uitvoeringsprogramma!N49*Invoerwaarden!$J$10)+(Uitvoeringsprogramma!O49*Invoerwaarden!$J$11)+(Uitvoeringsprogramma!P49*Invoerwaarden!$J$12)</f>
        <v>0</v>
      </c>
      <c r="R49" s="86"/>
      <c r="S49" s="86"/>
      <c r="T49" s="87"/>
      <c r="U49" s="87"/>
      <c r="V49" s="87"/>
      <c r="W49" s="87"/>
      <c r="Y49" s="88"/>
      <c r="Z49" s="88"/>
      <c r="AA49" s="88"/>
      <c r="AB49" s="88"/>
      <c r="AC49" s="88"/>
      <c r="AD49" s="88"/>
      <c r="AE49" s="88"/>
      <c r="AF49" s="88"/>
      <c r="AG49" s="88"/>
    </row>
    <row r="50" spans="3:33" hidden="1" outlineLevel="2" x14ac:dyDescent="0.35">
      <c r="C50" s="303"/>
      <c r="D50" s="82"/>
      <c r="E50" s="90"/>
      <c r="F50" s="83"/>
      <c r="G50" s="153" t="s">
        <v>200</v>
      </c>
      <c r="H50" s="153"/>
      <c r="I50" s="153"/>
      <c r="J50" s="84"/>
      <c r="K50" s="84"/>
      <c r="L50" s="84"/>
      <c r="M50" s="84"/>
      <c r="N50" s="84"/>
      <c r="O50" s="84"/>
      <c r="P50" s="84"/>
      <c r="Q50" s="85">
        <f>(Uitvoeringsprogramma!J50*Invoerwaarden!$J$13)+(Uitvoeringsprogramma!K50*Invoerwaarden!$J$7)+(Uitvoeringsprogramma!L50*Invoerwaarden!$J$8)+(Uitvoeringsprogramma!M50*Invoerwaarden!$J$9)+(Uitvoeringsprogramma!N50*Invoerwaarden!$J$10)+(Uitvoeringsprogramma!O50*Invoerwaarden!$J$11)+(Uitvoeringsprogramma!P50*Invoerwaarden!$J$12)</f>
        <v>0</v>
      </c>
      <c r="R50" s="86"/>
      <c r="S50" s="86"/>
      <c r="T50" s="87"/>
      <c r="U50" s="87"/>
      <c r="V50" s="87"/>
      <c r="W50" s="87"/>
      <c r="Y50" s="88"/>
      <c r="Z50" s="88"/>
      <c r="AA50" s="88"/>
      <c r="AB50" s="88"/>
      <c r="AC50" s="88"/>
      <c r="AD50" s="88"/>
      <c r="AE50" s="88"/>
      <c r="AF50" s="88"/>
      <c r="AG50" s="88"/>
    </row>
    <row r="51" spans="3:33" hidden="1" outlineLevel="2" x14ac:dyDescent="0.35">
      <c r="C51" s="303"/>
      <c r="D51" s="82"/>
      <c r="E51" s="90"/>
      <c r="F51" s="83"/>
      <c r="G51" s="153" t="s">
        <v>200</v>
      </c>
      <c r="H51" s="153"/>
      <c r="I51" s="153"/>
      <c r="J51" s="84"/>
      <c r="K51" s="84"/>
      <c r="L51" s="84"/>
      <c r="M51" s="84"/>
      <c r="N51" s="84"/>
      <c r="O51" s="84"/>
      <c r="P51" s="84"/>
      <c r="Q51" s="85">
        <f>(Uitvoeringsprogramma!J51*Invoerwaarden!$J$13)+(Uitvoeringsprogramma!K51*Invoerwaarden!$J$7)+(Uitvoeringsprogramma!L51*Invoerwaarden!$J$8)+(Uitvoeringsprogramma!M51*Invoerwaarden!$J$9)+(Uitvoeringsprogramma!N51*Invoerwaarden!$J$10)+(Uitvoeringsprogramma!O51*Invoerwaarden!$J$11)+(Uitvoeringsprogramma!P51*Invoerwaarden!$J$12)</f>
        <v>0</v>
      </c>
      <c r="R51" s="86"/>
      <c r="S51" s="86"/>
      <c r="T51" s="87"/>
      <c r="U51" s="87"/>
      <c r="V51" s="87"/>
      <c r="W51" s="87"/>
      <c r="Y51" s="88"/>
      <c r="Z51" s="88"/>
      <c r="AA51" s="88"/>
      <c r="AB51" s="88"/>
      <c r="AC51" s="88"/>
      <c r="AD51" s="88"/>
      <c r="AE51" s="88"/>
      <c r="AF51" s="88"/>
      <c r="AG51" s="88"/>
    </row>
    <row r="52" spans="3:33" hidden="1" outlineLevel="2" x14ac:dyDescent="0.35">
      <c r="C52" s="303"/>
      <c r="D52" s="82"/>
      <c r="E52" s="90"/>
      <c r="F52" s="83"/>
      <c r="G52" s="153" t="s">
        <v>200</v>
      </c>
      <c r="H52" s="153"/>
      <c r="I52" s="153"/>
      <c r="J52" s="84"/>
      <c r="K52" s="84"/>
      <c r="L52" s="84"/>
      <c r="M52" s="84"/>
      <c r="N52" s="84"/>
      <c r="O52" s="84"/>
      <c r="P52" s="84"/>
      <c r="Q52" s="85">
        <f>(Uitvoeringsprogramma!J52*Invoerwaarden!$J$13)+(Uitvoeringsprogramma!K52*Invoerwaarden!$J$7)+(Uitvoeringsprogramma!L52*Invoerwaarden!$J$8)+(Uitvoeringsprogramma!M52*Invoerwaarden!$J$9)+(Uitvoeringsprogramma!N52*Invoerwaarden!$J$10)+(Uitvoeringsprogramma!O52*Invoerwaarden!$J$11)+(Uitvoeringsprogramma!P52*Invoerwaarden!$J$12)</f>
        <v>0</v>
      </c>
      <c r="R52" s="86"/>
      <c r="S52" s="86"/>
      <c r="T52" s="87"/>
      <c r="U52" s="87"/>
      <c r="V52" s="87"/>
      <c r="W52" s="87"/>
      <c r="Y52" s="90"/>
      <c r="Z52" s="90"/>
      <c r="AA52" s="90"/>
      <c r="AB52" s="90"/>
      <c r="AC52" s="90"/>
      <c r="AD52" s="90"/>
      <c r="AE52" s="90"/>
      <c r="AF52" s="90"/>
      <c r="AG52" s="90"/>
    </row>
    <row r="53" spans="3:33" hidden="1" outlineLevel="2" x14ac:dyDescent="0.35">
      <c r="C53" s="303"/>
      <c r="D53" s="82"/>
      <c r="E53" s="90"/>
      <c r="F53" s="83"/>
      <c r="G53" s="153" t="s">
        <v>200</v>
      </c>
      <c r="H53" s="153"/>
      <c r="I53" s="153"/>
      <c r="J53" s="84"/>
      <c r="K53" s="84"/>
      <c r="L53" s="84"/>
      <c r="M53" s="84"/>
      <c r="N53" s="84"/>
      <c r="O53" s="84"/>
      <c r="P53" s="84"/>
      <c r="Q53" s="85">
        <f>(Uitvoeringsprogramma!J53*Invoerwaarden!$J$13)+(Uitvoeringsprogramma!K53*Invoerwaarden!$J$7)+(Uitvoeringsprogramma!L53*Invoerwaarden!$J$8)+(Uitvoeringsprogramma!M53*Invoerwaarden!$J$9)+(Uitvoeringsprogramma!N53*Invoerwaarden!$J$10)+(Uitvoeringsprogramma!O53*Invoerwaarden!$J$11)+(Uitvoeringsprogramma!P53*Invoerwaarden!$J$12)</f>
        <v>0</v>
      </c>
      <c r="R53" s="86"/>
      <c r="S53" s="86"/>
      <c r="T53" s="87"/>
      <c r="U53" s="87"/>
      <c r="V53" s="87"/>
      <c r="W53" s="87"/>
      <c r="Y53" s="88"/>
      <c r="Z53" s="88"/>
      <c r="AA53" s="88"/>
      <c r="AB53" s="88"/>
      <c r="AC53" s="88"/>
      <c r="AD53" s="88"/>
      <c r="AE53" s="88"/>
      <c r="AF53" s="88"/>
      <c r="AG53" s="88"/>
    </row>
    <row r="54" spans="3:33" hidden="1" outlineLevel="2" x14ac:dyDescent="0.35">
      <c r="C54" s="303"/>
      <c r="D54" s="82"/>
      <c r="E54" s="90"/>
      <c r="F54" s="83"/>
      <c r="G54" s="153" t="s">
        <v>200</v>
      </c>
      <c r="H54" s="153"/>
      <c r="I54" s="153"/>
      <c r="J54" s="84"/>
      <c r="K54" s="84"/>
      <c r="L54" s="84"/>
      <c r="M54" s="84"/>
      <c r="N54" s="84"/>
      <c r="O54" s="84"/>
      <c r="P54" s="84"/>
      <c r="Q54" s="85">
        <f>(Uitvoeringsprogramma!J54*Invoerwaarden!$J$13)+(Uitvoeringsprogramma!K54*Invoerwaarden!$J$7)+(Uitvoeringsprogramma!L54*Invoerwaarden!$J$8)+(Uitvoeringsprogramma!M54*Invoerwaarden!$J$9)+(Uitvoeringsprogramma!N54*Invoerwaarden!$J$10)+(Uitvoeringsprogramma!O54*Invoerwaarden!$J$11)+(Uitvoeringsprogramma!P54*Invoerwaarden!$J$12)</f>
        <v>0</v>
      </c>
      <c r="R54" s="86"/>
      <c r="S54" s="86"/>
      <c r="T54" s="87"/>
      <c r="U54" s="87"/>
      <c r="V54" s="87"/>
      <c r="W54" s="87"/>
      <c r="Y54" s="88"/>
      <c r="Z54" s="88"/>
      <c r="AA54" s="88"/>
      <c r="AB54" s="88"/>
      <c r="AC54" s="88"/>
      <c r="AD54" s="88"/>
      <c r="AE54" s="88"/>
      <c r="AF54" s="88"/>
      <c r="AG54" s="88"/>
    </row>
    <row r="55" spans="3:33" hidden="1" outlineLevel="2" x14ac:dyDescent="0.35">
      <c r="C55" s="303"/>
      <c r="D55" s="82"/>
      <c r="E55" s="90"/>
      <c r="F55" s="83"/>
      <c r="G55" s="153" t="s">
        <v>200</v>
      </c>
      <c r="H55" s="153"/>
      <c r="I55" s="153"/>
      <c r="J55" s="84"/>
      <c r="K55" s="84"/>
      <c r="L55" s="84"/>
      <c r="M55" s="84"/>
      <c r="N55" s="84"/>
      <c r="O55" s="84"/>
      <c r="P55" s="84"/>
      <c r="Q55" s="85">
        <f>(Uitvoeringsprogramma!J55*Invoerwaarden!$J$13)+(Uitvoeringsprogramma!K55*Invoerwaarden!$J$7)+(Uitvoeringsprogramma!L55*Invoerwaarden!$J$8)+(Uitvoeringsprogramma!M55*Invoerwaarden!$J$9)+(Uitvoeringsprogramma!N55*Invoerwaarden!$J$10)+(Uitvoeringsprogramma!O55*Invoerwaarden!$J$11)+(Uitvoeringsprogramma!P55*Invoerwaarden!$J$12)</f>
        <v>0</v>
      </c>
      <c r="R55" s="86"/>
      <c r="S55" s="86"/>
      <c r="T55" s="87"/>
      <c r="U55" s="87"/>
      <c r="V55" s="87"/>
      <c r="W55" s="87"/>
      <c r="Y55" s="88"/>
      <c r="Z55" s="88"/>
      <c r="AA55" s="88"/>
      <c r="AB55" s="88"/>
      <c r="AC55" s="88"/>
      <c r="AD55" s="88"/>
      <c r="AE55" s="88"/>
      <c r="AF55" s="88"/>
      <c r="AG55" s="88"/>
    </row>
    <row r="56" spans="3:33" hidden="1" outlineLevel="2" x14ac:dyDescent="0.35">
      <c r="C56" s="303"/>
      <c r="D56" s="82"/>
      <c r="E56" s="90"/>
      <c r="F56" s="83"/>
      <c r="G56" s="153" t="s">
        <v>200</v>
      </c>
      <c r="H56" s="153"/>
      <c r="I56" s="153"/>
      <c r="J56" s="84"/>
      <c r="K56" s="84"/>
      <c r="L56" s="84"/>
      <c r="M56" s="84"/>
      <c r="N56" s="84"/>
      <c r="O56" s="84"/>
      <c r="P56" s="84"/>
      <c r="Q56" s="85">
        <f>(Uitvoeringsprogramma!J56*Invoerwaarden!$J$13)+(Uitvoeringsprogramma!K56*Invoerwaarden!$J$7)+(Uitvoeringsprogramma!L56*Invoerwaarden!$J$8)+(Uitvoeringsprogramma!M56*Invoerwaarden!$J$9)+(Uitvoeringsprogramma!N56*Invoerwaarden!$J$10)+(Uitvoeringsprogramma!O56*Invoerwaarden!$J$11)+(Uitvoeringsprogramma!P56*Invoerwaarden!$J$12)</f>
        <v>0</v>
      </c>
      <c r="R56" s="86"/>
      <c r="S56" s="86"/>
      <c r="T56" s="87"/>
      <c r="U56" s="87"/>
      <c r="V56" s="87"/>
      <c r="W56" s="87"/>
      <c r="Y56" s="88"/>
      <c r="Z56" s="88"/>
      <c r="AA56" s="88"/>
      <c r="AB56" s="88"/>
      <c r="AC56" s="88"/>
      <c r="AD56" s="88"/>
      <c r="AE56" s="88"/>
      <c r="AF56" s="88"/>
      <c r="AG56" s="88"/>
    </row>
    <row r="57" spans="3:33" hidden="1" outlineLevel="2" x14ac:dyDescent="0.35">
      <c r="C57" s="303"/>
      <c r="D57" s="82"/>
      <c r="E57" s="90"/>
      <c r="F57" s="83"/>
      <c r="G57" s="153" t="s">
        <v>200</v>
      </c>
      <c r="H57" s="153"/>
      <c r="I57" s="153"/>
      <c r="J57" s="84"/>
      <c r="K57" s="84"/>
      <c r="L57" s="84"/>
      <c r="M57" s="84"/>
      <c r="N57" s="84"/>
      <c r="O57" s="84"/>
      <c r="P57" s="84"/>
      <c r="Q57" s="85">
        <f>(Uitvoeringsprogramma!J57*Invoerwaarden!$J$13)+(Uitvoeringsprogramma!K57*Invoerwaarden!$J$7)+(Uitvoeringsprogramma!L57*Invoerwaarden!$J$8)+(Uitvoeringsprogramma!M57*Invoerwaarden!$J$9)+(Uitvoeringsprogramma!N57*Invoerwaarden!$J$10)+(Uitvoeringsprogramma!O57*Invoerwaarden!$J$11)+(Uitvoeringsprogramma!P57*Invoerwaarden!$J$12)</f>
        <v>0</v>
      </c>
      <c r="R57" s="86"/>
      <c r="S57" s="86"/>
      <c r="T57" s="87"/>
      <c r="U57" s="87"/>
      <c r="V57" s="87"/>
      <c r="W57" s="87"/>
      <c r="Y57" s="90"/>
      <c r="Z57" s="90"/>
      <c r="AA57" s="90"/>
      <c r="AB57" s="90"/>
      <c r="AC57" s="90"/>
      <c r="AD57" s="90"/>
      <c r="AE57" s="90"/>
      <c r="AF57" s="90"/>
      <c r="AG57" s="90"/>
    </row>
    <row r="58" spans="3:33" hidden="1" outlineLevel="2" x14ac:dyDescent="0.35">
      <c r="C58" s="304"/>
      <c r="D58" s="82"/>
      <c r="E58" s="90"/>
      <c r="F58" s="83"/>
      <c r="G58" s="153" t="s">
        <v>200</v>
      </c>
      <c r="H58" s="153"/>
      <c r="I58" s="153"/>
      <c r="J58" s="84"/>
      <c r="K58" s="84"/>
      <c r="L58" s="84"/>
      <c r="M58" s="84"/>
      <c r="N58" s="84"/>
      <c r="O58" s="84"/>
      <c r="P58" s="84"/>
      <c r="Q58" s="85">
        <f>(Uitvoeringsprogramma!J58*Invoerwaarden!$J$13)+(Uitvoeringsprogramma!K58*Invoerwaarden!$J$7)+(Uitvoeringsprogramma!L58*Invoerwaarden!$J$8)+(Uitvoeringsprogramma!M58*Invoerwaarden!$J$9)+(Uitvoeringsprogramma!N58*Invoerwaarden!$J$10)+(Uitvoeringsprogramma!O58*Invoerwaarden!$J$11)+(Uitvoeringsprogramma!P58*Invoerwaarden!$J$12)</f>
        <v>0</v>
      </c>
      <c r="R58" s="86"/>
      <c r="S58" s="86"/>
      <c r="T58" s="87"/>
      <c r="U58" s="87"/>
      <c r="V58" s="87"/>
      <c r="W58" s="87"/>
      <c r="Y58" s="88"/>
      <c r="Z58" s="88"/>
      <c r="AA58" s="88"/>
      <c r="AB58" s="88"/>
      <c r="AC58" s="88"/>
      <c r="AD58" s="88"/>
      <c r="AE58" s="88"/>
      <c r="AF58" s="88"/>
      <c r="AG58" s="88"/>
    </row>
    <row r="59" spans="3:33" s="51" customFormat="1" hidden="1" outlineLevel="1" collapsed="1" x14ac:dyDescent="0.35">
      <c r="C59"/>
      <c r="D59" s="10"/>
      <c r="E59" s="92" t="s">
        <v>213</v>
      </c>
      <c r="F59" s="93"/>
      <c r="G59" s="153" t="s">
        <v>200</v>
      </c>
      <c r="H59" s="155">
        <f>SUM(H44:H58)</f>
        <v>0</v>
      </c>
      <c r="I59" s="156"/>
      <c r="J59" s="95">
        <f>SUM(J44:J58)</f>
        <v>0</v>
      </c>
      <c r="K59" s="95">
        <f t="shared" ref="K59:P59" si="3">SUM(K44:K58)</f>
        <v>0</v>
      </c>
      <c r="L59" s="95">
        <f t="shared" si="3"/>
        <v>0</v>
      </c>
      <c r="M59" s="95">
        <f t="shared" si="3"/>
        <v>0</v>
      </c>
      <c r="N59" s="95">
        <f t="shared" si="3"/>
        <v>0</v>
      </c>
      <c r="O59" s="95">
        <f t="shared" si="3"/>
        <v>0</v>
      </c>
      <c r="P59" s="95">
        <f t="shared" si="3"/>
        <v>0</v>
      </c>
      <c r="Q59" s="96">
        <f t="shared" ref="Q59:W59" si="4">SUM(Q44:Q58)</f>
        <v>0</v>
      </c>
      <c r="R59" s="96">
        <f t="shared" si="4"/>
        <v>0</v>
      </c>
      <c r="S59" s="96">
        <f t="shared" si="4"/>
        <v>0</v>
      </c>
      <c r="T59" s="97">
        <f t="shared" si="4"/>
        <v>0</v>
      </c>
      <c r="U59" s="97">
        <f t="shared" si="4"/>
        <v>0</v>
      </c>
      <c r="V59" s="97">
        <f t="shared" si="4"/>
        <v>0</v>
      </c>
      <c r="W59" s="97">
        <f t="shared" si="4"/>
        <v>0</v>
      </c>
      <c r="Y59" s="10"/>
      <c r="Z59" s="10"/>
      <c r="AA59" s="10"/>
      <c r="AB59" s="10"/>
      <c r="AC59" s="10"/>
      <c r="AD59" s="10"/>
      <c r="AE59" s="10"/>
      <c r="AF59" s="10"/>
      <c r="AG59" s="10"/>
    </row>
    <row r="60" spans="3:33" collapsed="1" x14ac:dyDescent="0.35">
      <c r="C60" s="151" t="s">
        <v>216</v>
      </c>
      <c r="D60" s="77"/>
      <c r="E60" s="77"/>
      <c r="G60" s="157"/>
      <c r="H60" s="157"/>
      <c r="I60" s="157"/>
    </row>
    <row r="61" spans="3:33" s="51" customFormat="1" ht="15" hidden="1" outlineLevel="1" thickBot="1" x14ac:dyDescent="0.4">
      <c r="C61"/>
      <c r="D61" s="8" t="s">
        <v>168</v>
      </c>
      <c r="E61" s="8" t="s">
        <v>169</v>
      </c>
      <c r="F61" s="56" t="s">
        <v>170</v>
      </c>
      <c r="G61" s="8" t="s">
        <v>171</v>
      </c>
      <c r="H61" s="8" t="s">
        <v>172</v>
      </c>
      <c r="I61" s="56" t="s">
        <v>170</v>
      </c>
      <c r="J61" s="8" t="s">
        <v>173</v>
      </c>
      <c r="K61" s="8" t="s">
        <v>174</v>
      </c>
      <c r="L61" s="8" t="s">
        <v>175</v>
      </c>
      <c r="M61" s="8" t="s">
        <v>176</v>
      </c>
      <c r="N61" s="8" t="s">
        <v>177</v>
      </c>
      <c r="O61" s="8" t="s">
        <v>178</v>
      </c>
      <c r="P61" s="8" t="s">
        <v>179</v>
      </c>
      <c r="Q61" s="8" t="s">
        <v>180</v>
      </c>
      <c r="R61" s="8" t="s">
        <v>181</v>
      </c>
      <c r="S61" s="8" t="s">
        <v>182</v>
      </c>
      <c r="T61" s="8" t="s">
        <v>183</v>
      </c>
      <c r="U61" s="8" t="s">
        <v>184</v>
      </c>
      <c r="V61" s="8" t="s">
        <v>185</v>
      </c>
      <c r="W61" s="8" t="s">
        <v>186</v>
      </c>
      <c r="Y61" s="198" t="s">
        <v>187</v>
      </c>
      <c r="Z61" s="198" t="s">
        <v>188</v>
      </c>
      <c r="AA61" s="199" t="s">
        <v>189</v>
      </c>
      <c r="AB61" s="199" t="s">
        <v>190</v>
      </c>
      <c r="AC61" s="198" t="s">
        <v>191</v>
      </c>
      <c r="AD61" s="198" t="s">
        <v>192</v>
      </c>
      <c r="AE61" s="199" t="s">
        <v>193</v>
      </c>
      <c r="AF61" s="199" t="s">
        <v>194</v>
      </c>
      <c r="AG61" s="198" t="s">
        <v>195</v>
      </c>
    </row>
    <row r="62" spans="3:33" hidden="1" outlineLevel="1" x14ac:dyDescent="0.35">
      <c r="C62" s="302">
        <v>2026</v>
      </c>
      <c r="D62" s="82"/>
      <c r="E62" s="90"/>
      <c r="F62" s="83"/>
      <c r="G62" s="153" t="s">
        <v>200</v>
      </c>
      <c r="H62" s="153"/>
      <c r="I62" s="153"/>
      <c r="J62" s="84"/>
      <c r="K62" s="84"/>
      <c r="L62" s="84"/>
      <c r="M62" s="84"/>
      <c r="N62" s="84"/>
      <c r="O62" s="84"/>
      <c r="P62" s="84"/>
      <c r="Q62" s="85">
        <f>(Uitvoeringsprogramma!J62*Invoerwaarden!$J$13)+(Uitvoeringsprogramma!K62*Invoerwaarden!$J$7)+(Uitvoeringsprogramma!L62*Invoerwaarden!$J$8)+(Uitvoeringsprogramma!M62*Invoerwaarden!$J$9)+(Uitvoeringsprogramma!N62*Invoerwaarden!$J$10)+(Uitvoeringsprogramma!O62*Invoerwaarden!$J$11)+(Uitvoeringsprogramma!P62*Invoerwaarden!$J$12)</f>
        <v>0</v>
      </c>
      <c r="R62" s="86"/>
      <c r="S62" s="86"/>
      <c r="T62" s="87"/>
      <c r="U62" s="87"/>
      <c r="V62" s="87"/>
      <c r="W62" s="87"/>
      <c r="Y62" s="88"/>
      <c r="Z62" s="88"/>
      <c r="AA62" s="88"/>
      <c r="AB62" s="88"/>
      <c r="AC62" s="88"/>
      <c r="AD62" s="88"/>
      <c r="AE62" s="88"/>
      <c r="AF62" s="88"/>
      <c r="AG62" s="88"/>
    </row>
    <row r="63" spans="3:33" hidden="1" outlineLevel="1" x14ac:dyDescent="0.35">
      <c r="C63" s="303"/>
      <c r="D63" s="82"/>
      <c r="E63" s="90"/>
      <c r="F63" s="83"/>
      <c r="G63" s="153" t="s">
        <v>200</v>
      </c>
      <c r="H63" s="153"/>
      <c r="I63" s="153"/>
      <c r="J63" s="84"/>
      <c r="K63" s="84"/>
      <c r="L63" s="84"/>
      <c r="M63" s="84"/>
      <c r="N63" s="84"/>
      <c r="O63" s="84"/>
      <c r="P63" s="84"/>
      <c r="Q63" s="85">
        <f>(Uitvoeringsprogramma!J63*Invoerwaarden!$J$13)+(Uitvoeringsprogramma!K63*Invoerwaarden!$J$7)+(Uitvoeringsprogramma!L63*Invoerwaarden!$J$8)+(Uitvoeringsprogramma!M63*Invoerwaarden!$J$9)+(Uitvoeringsprogramma!N63*Invoerwaarden!$J$10)+(Uitvoeringsprogramma!O63*Invoerwaarden!$J$11)+(Uitvoeringsprogramma!P63*Invoerwaarden!$J$12)</f>
        <v>0</v>
      </c>
      <c r="R63" s="86"/>
      <c r="S63" s="86"/>
      <c r="T63" s="87"/>
      <c r="U63" s="87"/>
      <c r="V63" s="87"/>
      <c r="W63" s="87"/>
      <c r="Y63" s="88"/>
      <c r="Z63" s="88"/>
      <c r="AA63" s="88"/>
      <c r="AB63" s="88"/>
      <c r="AC63" s="88"/>
      <c r="AD63" s="88"/>
      <c r="AE63" s="88"/>
      <c r="AF63" s="88"/>
      <c r="AG63" s="88"/>
    </row>
    <row r="64" spans="3:33" hidden="1" outlineLevel="1" x14ac:dyDescent="0.35">
      <c r="C64" s="303"/>
      <c r="D64" s="82"/>
      <c r="E64" s="90"/>
      <c r="F64" s="83"/>
      <c r="G64" s="153" t="s">
        <v>200</v>
      </c>
      <c r="H64" s="153"/>
      <c r="I64" s="153"/>
      <c r="J64" s="84"/>
      <c r="K64" s="84"/>
      <c r="L64" s="84"/>
      <c r="M64" s="84"/>
      <c r="N64" s="84"/>
      <c r="O64" s="84"/>
      <c r="P64" s="84"/>
      <c r="Q64" s="85">
        <f>(Uitvoeringsprogramma!J64*Invoerwaarden!$J$13)+(Uitvoeringsprogramma!K64*Invoerwaarden!$J$7)+(Uitvoeringsprogramma!L64*Invoerwaarden!$J$8)+(Uitvoeringsprogramma!M64*Invoerwaarden!$J$9)+(Uitvoeringsprogramma!N64*Invoerwaarden!$J$10)+(Uitvoeringsprogramma!O64*Invoerwaarden!$J$11)+(Uitvoeringsprogramma!P64*Invoerwaarden!$J$12)</f>
        <v>0</v>
      </c>
      <c r="R64" s="86"/>
      <c r="S64" s="86"/>
      <c r="T64" s="87"/>
      <c r="U64" s="87"/>
      <c r="V64" s="87"/>
      <c r="W64" s="87"/>
      <c r="Y64" s="88"/>
      <c r="Z64" s="88"/>
      <c r="AA64" s="88"/>
      <c r="AB64" s="88"/>
      <c r="AC64" s="88"/>
      <c r="AD64" s="88"/>
      <c r="AE64" s="88"/>
      <c r="AF64" s="88"/>
      <c r="AG64" s="88"/>
    </row>
    <row r="65" spans="3:33" hidden="1" outlineLevel="1" x14ac:dyDescent="0.35">
      <c r="C65" s="303"/>
      <c r="D65" s="82"/>
      <c r="E65" s="90"/>
      <c r="F65" s="83"/>
      <c r="G65" s="153" t="s">
        <v>200</v>
      </c>
      <c r="H65" s="153"/>
      <c r="I65" s="153"/>
      <c r="J65" s="84"/>
      <c r="K65" s="84"/>
      <c r="L65" s="84"/>
      <c r="M65" s="84"/>
      <c r="N65" s="84"/>
      <c r="O65" s="84"/>
      <c r="P65" s="84"/>
      <c r="Q65" s="85">
        <f>(Uitvoeringsprogramma!J65*Invoerwaarden!$J$13)+(Uitvoeringsprogramma!K65*Invoerwaarden!$J$7)+(Uitvoeringsprogramma!L65*Invoerwaarden!$J$8)+(Uitvoeringsprogramma!M65*Invoerwaarden!$J$9)+(Uitvoeringsprogramma!N65*Invoerwaarden!$J$10)+(Uitvoeringsprogramma!O65*Invoerwaarden!$J$11)+(Uitvoeringsprogramma!P65*Invoerwaarden!$J$12)</f>
        <v>0</v>
      </c>
      <c r="R65" s="86"/>
      <c r="S65" s="86"/>
      <c r="T65" s="87"/>
      <c r="U65" s="87"/>
      <c r="V65" s="87"/>
      <c r="W65" s="87"/>
      <c r="Y65" s="90"/>
      <c r="Z65" s="90"/>
      <c r="AA65" s="90"/>
      <c r="AB65" s="90"/>
      <c r="AC65" s="90"/>
      <c r="AD65" s="90"/>
      <c r="AE65" s="90"/>
      <c r="AF65" s="90"/>
      <c r="AG65" s="90"/>
    </row>
    <row r="66" spans="3:33" hidden="1" outlineLevel="1" x14ac:dyDescent="0.35">
      <c r="C66" s="303"/>
      <c r="D66" s="82"/>
      <c r="E66" s="90"/>
      <c r="F66" s="83"/>
      <c r="G66" s="153" t="s">
        <v>200</v>
      </c>
      <c r="H66" s="153"/>
      <c r="I66" s="153"/>
      <c r="J66" s="84"/>
      <c r="K66" s="84"/>
      <c r="L66" s="84"/>
      <c r="M66" s="84"/>
      <c r="N66" s="84"/>
      <c r="O66" s="84"/>
      <c r="P66" s="84"/>
      <c r="Q66" s="85">
        <f>(Uitvoeringsprogramma!J66*Invoerwaarden!$J$13)+(Uitvoeringsprogramma!K66*Invoerwaarden!$J$7)+(Uitvoeringsprogramma!L66*Invoerwaarden!$J$8)+(Uitvoeringsprogramma!M66*Invoerwaarden!$J$9)+(Uitvoeringsprogramma!N66*Invoerwaarden!$J$10)+(Uitvoeringsprogramma!O66*Invoerwaarden!$J$11)+(Uitvoeringsprogramma!P66*Invoerwaarden!$J$12)</f>
        <v>0</v>
      </c>
      <c r="R66" s="86"/>
      <c r="S66" s="86"/>
      <c r="T66" s="87"/>
      <c r="U66" s="87"/>
      <c r="V66" s="87"/>
      <c r="W66" s="87"/>
      <c r="Y66" s="90"/>
      <c r="Z66" s="90"/>
      <c r="AA66" s="90"/>
      <c r="AB66" s="90"/>
      <c r="AC66" s="90"/>
      <c r="AD66" s="90"/>
      <c r="AE66" s="90"/>
      <c r="AF66" s="90"/>
      <c r="AG66" s="90"/>
    </row>
    <row r="67" spans="3:33" hidden="1" outlineLevel="3" x14ac:dyDescent="0.35">
      <c r="C67" s="303"/>
      <c r="D67" s="82"/>
      <c r="E67" s="90"/>
      <c r="F67" s="83"/>
      <c r="G67" s="153" t="s">
        <v>200</v>
      </c>
      <c r="H67" s="153"/>
      <c r="I67" s="153"/>
      <c r="J67" s="84"/>
      <c r="K67" s="84"/>
      <c r="L67" s="84"/>
      <c r="M67" s="84"/>
      <c r="N67" s="84"/>
      <c r="O67" s="84"/>
      <c r="P67" s="84"/>
      <c r="Q67" s="85">
        <f>(Uitvoeringsprogramma!J67*Invoerwaarden!$J$13)+(Uitvoeringsprogramma!K67*Invoerwaarden!$J$7)+(Uitvoeringsprogramma!L67*Invoerwaarden!$J$8)+(Uitvoeringsprogramma!M67*Invoerwaarden!$J$9)+(Uitvoeringsprogramma!N67*Invoerwaarden!$J$10)+(Uitvoeringsprogramma!O67*Invoerwaarden!$J$11)+(Uitvoeringsprogramma!P67*Invoerwaarden!$J$12)</f>
        <v>0</v>
      </c>
      <c r="R67" s="86"/>
      <c r="S67" s="86"/>
      <c r="T67" s="87"/>
      <c r="U67" s="87"/>
      <c r="V67" s="87"/>
      <c r="W67" s="87"/>
      <c r="Y67" s="88"/>
      <c r="Z67" s="88"/>
      <c r="AA67" s="88"/>
      <c r="AB67" s="88"/>
      <c r="AC67" s="88"/>
      <c r="AD67" s="88"/>
      <c r="AE67" s="88"/>
      <c r="AF67" s="88"/>
      <c r="AG67" s="88"/>
    </row>
    <row r="68" spans="3:33" hidden="1" outlineLevel="3" x14ac:dyDescent="0.35">
      <c r="C68" s="303"/>
      <c r="D68" s="82"/>
      <c r="E68" s="90"/>
      <c r="F68" s="83"/>
      <c r="G68" s="153" t="s">
        <v>200</v>
      </c>
      <c r="H68" s="153"/>
      <c r="I68" s="153"/>
      <c r="J68" s="84"/>
      <c r="K68" s="84"/>
      <c r="L68" s="84"/>
      <c r="M68" s="84"/>
      <c r="N68" s="84"/>
      <c r="O68" s="84"/>
      <c r="P68" s="84"/>
      <c r="Q68" s="85">
        <f>(Uitvoeringsprogramma!J68*Invoerwaarden!$J$13)+(Uitvoeringsprogramma!K68*Invoerwaarden!$J$7)+(Uitvoeringsprogramma!L68*Invoerwaarden!$J$8)+(Uitvoeringsprogramma!M68*Invoerwaarden!$J$9)+(Uitvoeringsprogramma!N68*Invoerwaarden!$J$10)+(Uitvoeringsprogramma!O68*Invoerwaarden!$J$11)+(Uitvoeringsprogramma!P68*Invoerwaarden!$J$12)</f>
        <v>0</v>
      </c>
      <c r="R68" s="86"/>
      <c r="S68" s="86"/>
      <c r="T68" s="87"/>
      <c r="U68" s="87"/>
      <c r="V68" s="87"/>
      <c r="W68" s="87"/>
      <c r="Y68" s="90"/>
      <c r="Z68" s="90"/>
      <c r="AA68" s="90"/>
      <c r="AB68" s="90"/>
      <c r="AC68" s="90"/>
      <c r="AD68" s="90"/>
      <c r="AE68" s="90"/>
      <c r="AF68" s="90"/>
      <c r="AG68" s="90"/>
    </row>
    <row r="69" spans="3:33" hidden="1" outlineLevel="3" x14ac:dyDescent="0.35">
      <c r="C69" s="303"/>
      <c r="D69" s="82"/>
      <c r="E69" s="90"/>
      <c r="F69" s="83"/>
      <c r="G69" s="153" t="s">
        <v>200</v>
      </c>
      <c r="H69" s="153"/>
      <c r="I69" s="153"/>
      <c r="J69" s="84"/>
      <c r="K69" s="84"/>
      <c r="L69" s="84"/>
      <c r="M69" s="84"/>
      <c r="N69" s="84"/>
      <c r="O69" s="84"/>
      <c r="P69" s="84"/>
      <c r="Q69" s="85">
        <f>(Uitvoeringsprogramma!J69*Invoerwaarden!$J$13)+(Uitvoeringsprogramma!K69*Invoerwaarden!$J$7)+(Uitvoeringsprogramma!L69*Invoerwaarden!$J$8)+(Uitvoeringsprogramma!M69*Invoerwaarden!$J$9)+(Uitvoeringsprogramma!N69*Invoerwaarden!$J$10)+(Uitvoeringsprogramma!O69*Invoerwaarden!$J$11)+(Uitvoeringsprogramma!P69*Invoerwaarden!$J$12)</f>
        <v>0</v>
      </c>
      <c r="R69" s="86"/>
      <c r="S69" s="86"/>
      <c r="T69" s="87"/>
      <c r="U69" s="87"/>
      <c r="V69" s="87"/>
      <c r="W69" s="87"/>
      <c r="Y69" s="88"/>
      <c r="Z69" s="88"/>
      <c r="AA69" s="88"/>
      <c r="AB69" s="88"/>
      <c r="AC69" s="88"/>
      <c r="AD69" s="88"/>
      <c r="AE69" s="88"/>
      <c r="AF69" s="88"/>
      <c r="AG69" s="88"/>
    </row>
    <row r="70" spans="3:33" hidden="1" outlineLevel="3" x14ac:dyDescent="0.35">
      <c r="C70" s="303"/>
      <c r="D70" s="82"/>
      <c r="E70" s="90"/>
      <c r="F70" s="83"/>
      <c r="G70" s="153" t="s">
        <v>200</v>
      </c>
      <c r="H70" s="153"/>
      <c r="I70" s="153"/>
      <c r="J70" s="84"/>
      <c r="K70" s="84"/>
      <c r="L70" s="84"/>
      <c r="M70" s="84"/>
      <c r="N70" s="84"/>
      <c r="O70" s="84"/>
      <c r="P70" s="84"/>
      <c r="Q70" s="85">
        <f>(Uitvoeringsprogramma!J70*Invoerwaarden!$J$13)+(Uitvoeringsprogramma!K70*Invoerwaarden!$J$7)+(Uitvoeringsprogramma!L70*Invoerwaarden!$J$8)+(Uitvoeringsprogramma!M70*Invoerwaarden!$J$9)+(Uitvoeringsprogramma!N70*Invoerwaarden!$J$10)+(Uitvoeringsprogramma!O70*Invoerwaarden!$J$11)+(Uitvoeringsprogramma!P70*Invoerwaarden!$J$12)</f>
        <v>0</v>
      </c>
      <c r="R70" s="86"/>
      <c r="S70" s="86"/>
      <c r="T70" s="87"/>
      <c r="U70" s="87"/>
      <c r="V70" s="87"/>
      <c r="W70" s="87"/>
      <c r="Y70" s="90"/>
      <c r="Z70" s="90"/>
      <c r="AA70" s="90"/>
      <c r="AB70" s="90"/>
      <c r="AC70" s="90"/>
      <c r="AD70" s="90"/>
      <c r="AE70" s="90"/>
      <c r="AF70" s="90"/>
      <c r="AG70" s="90"/>
    </row>
    <row r="71" spans="3:33" hidden="1" outlineLevel="3" x14ac:dyDescent="0.35">
      <c r="C71" s="303"/>
      <c r="D71" s="82"/>
      <c r="E71" s="90"/>
      <c r="F71" s="83"/>
      <c r="G71" s="153" t="s">
        <v>200</v>
      </c>
      <c r="H71" s="153"/>
      <c r="I71" s="153"/>
      <c r="J71" s="84"/>
      <c r="K71" s="84"/>
      <c r="L71" s="84"/>
      <c r="M71" s="84"/>
      <c r="N71" s="84"/>
      <c r="O71" s="84"/>
      <c r="P71" s="84"/>
      <c r="Q71" s="85">
        <f>(Uitvoeringsprogramma!J71*Invoerwaarden!$J$13)+(Uitvoeringsprogramma!K71*Invoerwaarden!$J$7)+(Uitvoeringsprogramma!L71*Invoerwaarden!$J$8)+(Uitvoeringsprogramma!M71*Invoerwaarden!$J$9)+(Uitvoeringsprogramma!N71*Invoerwaarden!$J$10)+(Uitvoeringsprogramma!O71*Invoerwaarden!$J$11)+(Uitvoeringsprogramma!P71*Invoerwaarden!$J$12)</f>
        <v>0</v>
      </c>
      <c r="R71" s="86"/>
      <c r="S71" s="86"/>
      <c r="T71" s="87"/>
      <c r="U71" s="87"/>
      <c r="V71" s="87"/>
      <c r="W71" s="87"/>
      <c r="Y71" s="88"/>
      <c r="Z71" s="88"/>
      <c r="AA71" s="88"/>
      <c r="AB71" s="88"/>
      <c r="AC71" s="88"/>
      <c r="AD71" s="88"/>
      <c r="AE71" s="88"/>
      <c r="AF71" s="88"/>
      <c r="AG71" s="88"/>
    </row>
    <row r="72" spans="3:33" hidden="1" outlineLevel="3" x14ac:dyDescent="0.35">
      <c r="C72" s="303"/>
      <c r="D72" s="82"/>
      <c r="E72" s="90"/>
      <c r="F72" s="83"/>
      <c r="G72" s="153" t="s">
        <v>200</v>
      </c>
      <c r="H72" s="153"/>
      <c r="I72" s="153"/>
      <c r="J72" s="84"/>
      <c r="K72" s="84"/>
      <c r="L72" s="84"/>
      <c r="M72" s="84"/>
      <c r="N72" s="84"/>
      <c r="O72" s="84"/>
      <c r="P72" s="84"/>
      <c r="Q72" s="85">
        <f>(Uitvoeringsprogramma!J72*Invoerwaarden!$J$13)+(Uitvoeringsprogramma!K72*Invoerwaarden!$J$7)+(Uitvoeringsprogramma!L72*Invoerwaarden!$J$8)+(Uitvoeringsprogramma!M72*Invoerwaarden!$J$9)+(Uitvoeringsprogramma!N72*Invoerwaarden!$J$10)+(Uitvoeringsprogramma!O72*Invoerwaarden!$J$11)+(Uitvoeringsprogramma!P72*Invoerwaarden!$J$12)</f>
        <v>0</v>
      </c>
      <c r="R72" s="86"/>
      <c r="S72" s="86"/>
      <c r="T72" s="87"/>
      <c r="U72" s="87"/>
      <c r="V72" s="87"/>
      <c r="W72" s="87"/>
      <c r="Y72" s="88"/>
      <c r="Z72" s="88"/>
      <c r="AA72" s="88"/>
      <c r="AB72" s="88"/>
      <c r="AC72" s="88"/>
      <c r="AD72" s="88"/>
      <c r="AE72" s="88"/>
      <c r="AF72" s="88"/>
      <c r="AG72" s="88"/>
    </row>
    <row r="73" spans="3:33" hidden="1" outlineLevel="3" x14ac:dyDescent="0.35">
      <c r="C73" s="303"/>
      <c r="D73" s="82"/>
      <c r="E73" s="90"/>
      <c r="F73" s="83"/>
      <c r="G73" s="153" t="s">
        <v>200</v>
      </c>
      <c r="H73" s="153"/>
      <c r="I73" s="153"/>
      <c r="J73" s="84"/>
      <c r="K73" s="84"/>
      <c r="L73" s="84"/>
      <c r="M73" s="84"/>
      <c r="N73" s="84"/>
      <c r="O73" s="84"/>
      <c r="P73" s="84"/>
      <c r="Q73" s="85">
        <f>(Uitvoeringsprogramma!J73*Invoerwaarden!$J$13)+(Uitvoeringsprogramma!K73*Invoerwaarden!$J$7)+(Uitvoeringsprogramma!L73*Invoerwaarden!$J$8)+(Uitvoeringsprogramma!M73*Invoerwaarden!$J$9)+(Uitvoeringsprogramma!N73*Invoerwaarden!$J$10)+(Uitvoeringsprogramma!O73*Invoerwaarden!$J$11)+(Uitvoeringsprogramma!P73*Invoerwaarden!$J$12)</f>
        <v>0</v>
      </c>
      <c r="R73" s="86"/>
      <c r="S73" s="86"/>
      <c r="T73" s="87"/>
      <c r="U73" s="87"/>
      <c r="V73" s="87"/>
      <c r="W73" s="87"/>
      <c r="Y73" s="90"/>
      <c r="Z73" s="90"/>
      <c r="AA73" s="90"/>
      <c r="AB73" s="90"/>
      <c r="AC73" s="90"/>
      <c r="AD73" s="90"/>
      <c r="AE73" s="90"/>
      <c r="AF73" s="90"/>
      <c r="AG73" s="90"/>
    </row>
    <row r="74" spans="3:33" hidden="1" outlineLevel="3" x14ac:dyDescent="0.35">
      <c r="C74" s="303"/>
      <c r="D74" s="82"/>
      <c r="E74" s="90"/>
      <c r="F74" s="83"/>
      <c r="G74" s="153" t="s">
        <v>200</v>
      </c>
      <c r="H74" s="153"/>
      <c r="I74" s="153"/>
      <c r="J74" s="84"/>
      <c r="K74" s="84"/>
      <c r="L74" s="84"/>
      <c r="M74" s="84"/>
      <c r="N74" s="84"/>
      <c r="O74" s="84"/>
      <c r="P74" s="84"/>
      <c r="Q74" s="85">
        <f>(Uitvoeringsprogramma!J74*Invoerwaarden!$J$13)+(Uitvoeringsprogramma!K74*Invoerwaarden!$J$7)+(Uitvoeringsprogramma!L74*Invoerwaarden!$J$8)+(Uitvoeringsprogramma!M74*Invoerwaarden!$J$9)+(Uitvoeringsprogramma!N74*Invoerwaarden!$J$10)+(Uitvoeringsprogramma!O74*Invoerwaarden!$J$11)+(Uitvoeringsprogramma!P74*Invoerwaarden!$J$12)</f>
        <v>0</v>
      </c>
      <c r="R74" s="86"/>
      <c r="S74" s="86"/>
      <c r="T74" s="87"/>
      <c r="U74" s="87"/>
      <c r="V74" s="87"/>
      <c r="W74" s="87"/>
      <c r="Y74" s="88"/>
      <c r="Z74" s="88"/>
      <c r="AA74" s="88"/>
      <c r="AB74" s="88"/>
      <c r="AC74" s="88"/>
      <c r="AD74" s="88"/>
      <c r="AE74" s="88"/>
      <c r="AF74" s="88"/>
      <c r="AG74" s="88"/>
    </row>
    <row r="75" spans="3:33" hidden="1" outlineLevel="3" x14ac:dyDescent="0.35">
      <c r="C75" s="303"/>
      <c r="D75" s="82"/>
      <c r="E75" s="90"/>
      <c r="F75" s="83"/>
      <c r="G75" s="153" t="s">
        <v>200</v>
      </c>
      <c r="H75" s="153"/>
      <c r="I75" s="153"/>
      <c r="J75" s="84"/>
      <c r="K75" s="84"/>
      <c r="L75" s="84"/>
      <c r="M75" s="84"/>
      <c r="N75" s="84"/>
      <c r="O75" s="84"/>
      <c r="P75" s="84"/>
      <c r="Q75" s="85">
        <f>(Uitvoeringsprogramma!J75*Invoerwaarden!$J$13)+(Uitvoeringsprogramma!K75*Invoerwaarden!$J$7)+(Uitvoeringsprogramma!L75*Invoerwaarden!$J$8)+(Uitvoeringsprogramma!M75*Invoerwaarden!$J$9)+(Uitvoeringsprogramma!N75*Invoerwaarden!$J$10)+(Uitvoeringsprogramma!O75*Invoerwaarden!$J$11)+(Uitvoeringsprogramma!P75*Invoerwaarden!$J$12)</f>
        <v>0</v>
      </c>
      <c r="R75" s="86"/>
      <c r="S75" s="86"/>
      <c r="T75" s="87"/>
      <c r="U75" s="87"/>
      <c r="V75" s="87"/>
      <c r="W75" s="87"/>
      <c r="Y75" s="90"/>
      <c r="Z75" s="90"/>
      <c r="AA75" s="90"/>
      <c r="AB75" s="90"/>
      <c r="AC75" s="90"/>
      <c r="AD75" s="90"/>
      <c r="AE75" s="90"/>
      <c r="AF75" s="90"/>
      <c r="AG75" s="90"/>
    </row>
    <row r="76" spans="3:33" hidden="1" outlineLevel="3" x14ac:dyDescent="0.35">
      <c r="C76" s="304"/>
      <c r="D76" s="82"/>
      <c r="E76" s="90"/>
      <c r="F76" s="83"/>
      <c r="G76" s="153" t="s">
        <v>200</v>
      </c>
      <c r="H76" s="153"/>
      <c r="I76" s="153"/>
      <c r="J76" s="84"/>
      <c r="K76" s="84"/>
      <c r="L76" s="84"/>
      <c r="M76" s="84"/>
      <c r="N76" s="84"/>
      <c r="O76" s="84"/>
      <c r="P76" s="84"/>
      <c r="Q76" s="85">
        <f>(Uitvoeringsprogramma!J76*Invoerwaarden!$J$13)+(Uitvoeringsprogramma!K76*Invoerwaarden!$J$7)+(Uitvoeringsprogramma!L76*Invoerwaarden!$J$8)+(Uitvoeringsprogramma!M76*Invoerwaarden!$J$9)+(Uitvoeringsprogramma!N76*Invoerwaarden!$J$10)+(Uitvoeringsprogramma!O76*Invoerwaarden!$J$11)+(Uitvoeringsprogramma!P76*Invoerwaarden!$J$12)</f>
        <v>0</v>
      </c>
      <c r="R76" s="86"/>
      <c r="S76" s="86"/>
      <c r="T76" s="87"/>
      <c r="U76" s="87"/>
      <c r="V76" s="87"/>
      <c r="W76" s="87"/>
      <c r="Y76" s="88"/>
      <c r="Z76" s="88"/>
      <c r="AA76" s="88"/>
      <c r="AB76" s="88"/>
      <c r="AC76" s="88"/>
      <c r="AD76" s="88"/>
      <c r="AE76" s="88"/>
      <c r="AF76" s="88"/>
      <c r="AG76" s="88"/>
    </row>
    <row r="77" spans="3:33" s="51" customFormat="1" hidden="1" outlineLevel="1" collapsed="1" x14ac:dyDescent="0.35">
      <c r="C77"/>
      <c r="D77" s="10"/>
      <c r="E77" s="92" t="s">
        <v>213</v>
      </c>
      <c r="F77" s="93"/>
      <c r="G77" s="153" t="s">
        <v>200</v>
      </c>
      <c r="H77" s="155">
        <f>SUM(H62:H76)</f>
        <v>0</v>
      </c>
      <c r="I77" s="156"/>
      <c r="J77" s="98">
        <f>SUM(J62:J76)</f>
        <v>0</v>
      </c>
      <c r="K77" s="98">
        <f t="shared" ref="K77:P77" si="5">SUM(K62:K76)</f>
        <v>0</v>
      </c>
      <c r="L77" s="98">
        <f t="shared" si="5"/>
        <v>0</v>
      </c>
      <c r="M77" s="98">
        <f t="shared" si="5"/>
        <v>0</v>
      </c>
      <c r="N77" s="98">
        <f t="shared" si="5"/>
        <v>0</v>
      </c>
      <c r="O77" s="98">
        <f t="shared" si="5"/>
        <v>0</v>
      </c>
      <c r="P77" s="98">
        <f t="shared" si="5"/>
        <v>0</v>
      </c>
      <c r="Q77" s="96">
        <f t="shared" ref="Q77:W77" si="6">SUM(Q62:Q76)</f>
        <v>0</v>
      </c>
      <c r="R77" s="96">
        <f t="shared" si="6"/>
        <v>0</v>
      </c>
      <c r="S77" s="96">
        <f t="shared" si="6"/>
        <v>0</v>
      </c>
      <c r="T77" s="97">
        <f t="shared" si="6"/>
        <v>0</v>
      </c>
      <c r="U77" s="97">
        <f t="shared" si="6"/>
        <v>0</v>
      </c>
      <c r="V77" s="97">
        <f t="shared" si="6"/>
        <v>0</v>
      </c>
      <c r="W77" s="97">
        <f t="shared" si="6"/>
        <v>0</v>
      </c>
      <c r="Y77" s="10"/>
      <c r="Z77" s="10"/>
      <c r="AA77" s="10"/>
      <c r="AB77" s="10"/>
      <c r="AC77" s="10"/>
      <c r="AD77" s="10"/>
      <c r="AE77" s="10"/>
      <c r="AF77" s="10"/>
      <c r="AG77" s="10"/>
    </row>
    <row r="78" spans="3:33" collapsed="1" x14ac:dyDescent="0.35">
      <c r="G78" s="157"/>
      <c r="H78" s="157"/>
      <c r="I78" s="157"/>
    </row>
    <row r="79" spans="3:33" ht="16" thickBot="1" x14ac:dyDescent="0.4">
      <c r="C79" s="78" t="s">
        <v>217</v>
      </c>
      <c r="D79" s="78" t="s">
        <v>218</v>
      </c>
      <c r="E79" s="78"/>
      <c r="F79" s="78"/>
      <c r="G79" s="158"/>
      <c r="H79" s="158"/>
      <c r="I79" s="158"/>
      <c r="J79" s="78"/>
      <c r="K79" s="78"/>
      <c r="L79" s="78"/>
      <c r="M79" s="78"/>
      <c r="N79" s="78"/>
      <c r="O79" s="78"/>
      <c r="P79" s="78"/>
      <c r="Q79" s="5"/>
      <c r="R79" s="78"/>
      <c r="S79" s="78"/>
      <c r="T79" s="78"/>
      <c r="U79" s="78"/>
      <c r="V79" s="78"/>
      <c r="W79" s="78"/>
      <c r="Y79" s="78"/>
      <c r="Z79" s="78"/>
      <c r="AA79" s="78"/>
      <c r="AB79" s="78"/>
      <c r="AC79" s="78"/>
      <c r="AD79" s="78"/>
      <c r="AE79" s="78"/>
      <c r="AF79" s="78"/>
      <c r="AG79" s="78"/>
    </row>
    <row r="80" spans="3:33" s="51" customFormat="1" ht="15.5" thickTop="1" thickBot="1" x14ac:dyDescent="0.4">
      <c r="C80" s="185" t="s">
        <v>162</v>
      </c>
      <c r="D80" s="186"/>
      <c r="E80" s="186"/>
      <c r="F80" s="186"/>
      <c r="G80" s="186"/>
      <c r="H80" s="186"/>
      <c r="I80" s="186"/>
      <c r="J80" s="187" t="s">
        <v>219</v>
      </c>
      <c r="K80" s="79"/>
      <c r="L80" s="79"/>
      <c r="M80" s="79"/>
      <c r="N80" s="79"/>
      <c r="O80" s="79"/>
      <c r="P80" s="79"/>
      <c r="Q80" s="79"/>
      <c r="R80" s="79"/>
      <c r="S80" s="79"/>
      <c r="T80" s="188" t="s">
        <v>164</v>
      </c>
      <c r="U80" s="188"/>
      <c r="V80" s="188"/>
      <c r="W80" s="188"/>
      <c r="Y80" s="9" t="s">
        <v>165</v>
      </c>
      <c r="Z80" s="9"/>
      <c r="AA80" s="9"/>
      <c r="AB80" s="9"/>
      <c r="AC80" s="9"/>
      <c r="AD80" s="9"/>
      <c r="AE80" s="9"/>
      <c r="AF80" s="9"/>
      <c r="AG80" s="9"/>
    </row>
    <row r="81" spans="3:33" s="51" customFormat="1" ht="15.5" thickTop="1" thickBot="1" x14ac:dyDescent="0.4">
      <c r="C81"/>
      <c r="D81" s="8" t="s">
        <v>168</v>
      </c>
      <c r="E81" s="8" t="s">
        <v>169</v>
      </c>
      <c r="F81" s="56" t="s">
        <v>170</v>
      </c>
      <c r="G81" s="8" t="s">
        <v>171</v>
      </c>
      <c r="H81" s="8" t="s">
        <v>172</v>
      </c>
      <c r="I81" s="56" t="s">
        <v>170</v>
      </c>
      <c r="J81" s="8" t="s">
        <v>173</v>
      </c>
      <c r="K81" s="8" t="s">
        <v>174</v>
      </c>
      <c r="L81" s="8" t="s">
        <v>175</v>
      </c>
      <c r="M81" s="8" t="s">
        <v>176</v>
      </c>
      <c r="N81" s="8" t="s">
        <v>177</v>
      </c>
      <c r="O81" s="8" t="s">
        <v>178</v>
      </c>
      <c r="P81" s="8" t="s">
        <v>179</v>
      </c>
      <c r="Q81" s="8" t="s">
        <v>180</v>
      </c>
      <c r="R81" s="8" t="s">
        <v>181</v>
      </c>
      <c r="S81" s="8" t="s">
        <v>182</v>
      </c>
      <c r="T81" s="8" t="s">
        <v>183</v>
      </c>
      <c r="U81" s="8" t="s">
        <v>184</v>
      </c>
      <c r="V81" s="8" t="s">
        <v>185</v>
      </c>
      <c r="W81" s="8" t="s">
        <v>186</v>
      </c>
      <c r="Y81" s="198" t="s">
        <v>187</v>
      </c>
      <c r="Z81" s="198" t="s">
        <v>188</v>
      </c>
      <c r="AA81" s="199" t="s">
        <v>189</v>
      </c>
      <c r="AB81" s="199" t="s">
        <v>190</v>
      </c>
      <c r="AC81" s="198" t="s">
        <v>191</v>
      </c>
      <c r="AD81" s="198" t="s">
        <v>192</v>
      </c>
      <c r="AE81" s="199" t="s">
        <v>193</v>
      </c>
      <c r="AF81" s="199" t="s">
        <v>194</v>
      </c>
      <c r="AG81" s="198" t="s">
        <v>195</v>
      </c>
    </row>
    <row r="82" spans="3:33" x14ac:dyDescent="0.35">
      <c r="C82" s="302">
        <v>2023</v>
      </c>
      <c r="D82" s="82"/>
      <c r="E82" s="206" t="s">
        <v>220</v>
      </c>
      <c r="G82" s="159" t="s">
        <v>200</v>
      </c>
      <c r="H82" s="159"/>
      <c r="I82" s="153"/>
      <c r="J82" s="84"/>
      <c r="K82" s="84"/>
      <c r="L82" s="84"/>
      <c r="M82" s="84"/>
      <c r="N82" s="84"/>
      <c r="O82" s="84"/>
      <c r="P82" s="84"/>
      <c r="Q82" s="85">
        <f>(Uitvoeringsprogramma!J82*Invoerwaarden!$J$13)+(Uitvoeringsprogramma!K82*Invoerwaarden!$J$7)+(Uitvoeringsprogramma!L82*Invoerwaarden!$J$8)+(Uitvoeringsprogramma!M82*Invoerwaarden!$J$9)+(Uitvoeringsprogramma!N82*Invoerwaarden!$J$10)+(Uitvoeringsprogramma!O82*Invoerwaarden!$J$11)+(Uitvoeringsprogramma!P82*Invoerwaarden!$J$12)</f>
        <v>0</v>
      </c>
      <c r="R82" s="86"/>
      <c r="S82" s="86"/>
      <c r="T82" s="87"/>
      <c r="U82" s="87"/>
      <c r="V82" s="87"/>
      <c r="W82" s="87"/>
      <c r="Y82" s="99"/>
      <c r="Z82" s="99"/>
      <c r="AA82" s="99"/>
      <c r="AB82" s="99"/>
      <c r="AC82" s="99"/>
      <c r="AD82" s="99"/>
      <c r="AE82" s="99"/>
      <c r="AF82" s="99"/>
      <c r="AG82" s="99"/>
    </row>
    <row r="83" spans="3:33" x14ac:dyDescent="0.35">
      <c r="C83" s="303"/>
      <c r="D83" s="82" t="s">
        <v>221</v>
      </c>
      <c r="E83" s="83" t="s">
        <v>222</v>
      </c>
      <c r="F83" s="83" t="s">
        <v>223</v>
      </c>
      <c r="G83" s="161">
        <v>4000</v>
      </c>
      <c r="H83" s="161">
        <v>1000</v>
      </c>
      <c r="I83" s="162" t="s">
        <v>224</v>
      </c>
      <c r="J83" s="180"/>
      <c r="K83" s="84"/>
      <c r="L83" s="84"/>
      <c r="M83" s="84"/>
      <c r="N83" s="84"/>
      <c r="O83" s="84"/>
      <c r="P83" s="84"/>
      <c r="Q83" s="85">
        <f>(Uitvoeringsprogramma!J83*Invoerwaarden!$J$13)+(Uitvoeringsprogramma!K83*Invoerwaarden!$J$7)+(Uitvoeringsprogramma!L83*Invoerwaarden!$J$8)+(Uitvoeringsprogramma!M83*Invoerwaarden!$J$9)+(Uitvoeringsprogramma!N83*Invoerwaarden!$J$10)+(Uitvoeringsprogramma!O83*Invoerwaarden!$J$11)+(Uitvoeringsprogramma!P83*Invoerwaarden!$J$12)</f>
        <v>0</v>
      </c>
      <c r="R83" s="86"/>
      <c r="S83" s="86"/>
      <c r="T83" s="87"/>
      <c r="U83" s="87"/>
      <c r="V83" s="87"/>
      <c r="W83" s="87"/>
      <c r="Y83" s="82"/>
      <c r="Z83" s="82"/>
      <c r="AA83" s="82"/>
      <c r="AB83" s="82"/>
      <c r="AC83" s="82"/>
      <c r="AD83" s="82"/>
      <c r="AE83" s="82"/>
      <c r="AF83" s="82"/>
      <c r="AG83" s="82"/>
    </row>
    <row r="84" spans="3:33" x14ac:dyDescent="0.35">
      <c r="C84" s="303"/>
      <c r="D84" s="82" t="s">
        <v>225</v>
      </c>
      <c r="E84" s="83" t="s">
        <v>226</v>
      </c>
      <c r="F84" s="83" t="s">
        <v>227</v>
      </c>
      <c r="G84" s="161">
        <v>6400</v>
      </c>
      <c r="H84" s="161">
        <v>320</v>
      </c>
      <c r="I84" s="163" t="s">
        <v>228</v>
      </c>
      <c r="J84" s="84"/>
      <c r="K84" s="84"/>
      <c r="L84" s="84"/>
      <c r="M84" s="84"/>
      <c r="N84" s="84"/>
      <c r="O84" s="84"/>
      <c r="P84" s="84"/>
      <c r="Q84" s="85">
        <f>(Uitvoeringsprogramma!J84*Invoerwaarden!$J$13)+(Uitvoeringsprogramma!K84*Invoerwaarden!$J$7)+(Uitvoeringsprogramma!L84*Invoerwaarden!$J$8)+(Uitvoeringsprogramma!M84*Invoerwaarden!$J$9)+(Uitvoeringsprogramma!N84*Invoerwaarden!$J$10)+(Uitvoeringsprogramma!O84*Invoerwaarden!$J$11)+(Uitvoeringsprogramma!P84*Invoerwaarden!$J$12)</f>
        <v>0</v>
      </c>
      <c r="R84" s="86"/>
      <c r="S84" s="86"/>
      <c r="T84" s="87"/>
      <c r="U84" s="87"/>
      <c r="V84" s="87"/>
      <c r="W84" s="87"/>
      <c r="Y84" s="82"/>
      <c r="AA84" s="82"/>
      <c r="AB84" s="82"/>
      <c r="AC84" s="82"/>
      <c r="AD84" s="82"/>
      <c r="AE84" s="82"/>
      <c r="AF84" s="82"/>
      <c r="AG84" s="82"/>
    </row>
    <row r="85" spans="3:33" x14ac:dyDescent="0.35">
      <c r="C85" s="303"/>
      <c r="D85" s="82" t="s">
        <v>229</v>
      </c>
      <c r="E85" s="83" t="s">
        <v>230</v>
      </c>
      <c r="F85" s="83" t="s">
        <v>231</v>
      </c>
      <c r="G85" s="159" t="s">
        <v>200</v>
      </c>
      <c r="H85" s="159"/>
      <c r="I85" s="153"/>
      <c r="J85" s="84"/>
      <c r="K85" s="84"/>
      <c r="L85" s="84"/>
      <c r="M85" s="84"/>
      <c r="N85" s="84"/>
      <c r="O85" s="84"/>
      <c r="P85" s="84"/>
      <c r="Q85" s="85">
        <f>(Uitvoeringsprogramma!J85*Invoerwaarden!$J$13)+(Uitvoeringsprogramma!K85*Invoerwaarden!$J$7)+(Uitvoeringsprogramma!L85*Invoerwaarden!$J$8)+(Uitvoeringsprogramma!M85*Invoerwaarden!$J$9)+(Uitvoeringsprogramma!N85*Invoerwaarden!$J$10)+(Uitvoeringsprogramma!O85*Invoerwaarden!$J$11)+(Uitvoeringsprogramma!P85*Invoerwaarden!$J$12)</f>
        <v>0</v>
      </c>
      <c r="R85" s="86"/>
      <c r="S85" s="86"/>
      <c r="T85" s="87"/>
      <c r="U85" s="87"/>
      <c r="V85" s="87"/>
      <c r="W85" s="87"/>
      <c r="Y85" s="82"/>
      <c r="Z85" s="82"/>
      <c r="AA85" s="82"/>
      <c r="AB85" s="82"/>
      <c r="AC85" s="82"/>
      <c r="AD85" s="82"/>
      <c r="AE85" s="82"/>
      <c r="AF85" s="82"/>
      <c r="AG85" s="82"/>
    </row>
    <row r="86" spans="3:33" x14ac:dyDescent="0.35">
      <c r="C86" s="303"/>
      <c r="D86" s="82"/>
      <c r="F86" s="152" t="s">
        <v>214</v>
      </c>
      <c r="G86" s="159" t="s">
        <v>200</v>
      </c>
      <c r="H86" s="159"/>
      <c r="I86" s="153"/>
      <c r="J86" s="100"/>
      <c r="K86" s="84"/>
      <c r="L86" s="84"/>
      <c r="M86" s="84"/>
      <c r="N86" s="84"/>
      <c r="O86" s="84"/>
      <c r="P86" s="84"/>
      <c r="Q86" s="85">
        <f>(Uitvoeringsprogramma!J86*Invoerwaarden!$J$13)+(Uitvoeringsprogramma!K86*Invoerwaarden!$J$7)+(Uitvoeringsprogramma!L86*Invoerwaarden!$J$8)+(Uitvoeringsprogramma!M86*Invoerwaarden!$J$9)+(Uitvoeringsprogramma!N86*Invoerwaarden!$J$10)+(Uitvoeringsprogramma!O86*Invoerwaarden!$J$11)+(Uitvoeringsprogramma!P86*Invoerwaarden!$J$12)</f>
        <v>0</v>
      </c>
      <c r="R86" s="86"/>
      <c r="S86" s="86"/>
      <c r="T86" s="87"/>
      <c r="U86" s="87"/>
      <c r="V86" s="87"/>
      <c r="W86" s="87"/>
      <c r="Y86" s="82"/>
      <c r="Z86" s="82"/>
      <c r="AA86" s="82"/>
      <c r="AB86" s="82"/>
      <c r="AC86" s="82"/>
      <c r="AD86" s="82"/>
      <c r="AE86" s="82"/>
      <c r="AF86" s="82"/>
      <c r="AG86" s="82"/>
    </row>
    <row r="87" spans="3:33" hidden="1" outlineLevel="1" x14ac:dyDescent="0.35">
      <c r="C87" s="303"/>
      <c r="D87" s="82"/>
      <c r="E87" s="90"/>
      <c r="F87" s="83"/>
      <c r="G87" s="159" t="s">
        <v>200</v>
      </c>
      <c r="H87" s="159"/>
      <c r="I87" s="153"/>
      <c r="J87" s="100"/>
      <c r="K87" s="84"/>
      <c r="L87" s="84"/>
      <c r="M87" s="84"/>
      <c r="N87" s="84"/>
      <c r="O87" s="84"/>
      <c r="P87" s="84"/>
      <c r="Q87" s="85">
        <f>(Uitvoeringsprogramma!J87*Invoerwaarden!$J$13)+(Uitvoeringsprogramma!K87*Invoerwaarden!$J$7)+(Uitvoeringsprogramma!L87*Invoerwaarden!$J$8)+(Uitvoeringsprogramma!M87*Invoerwaarden!$J$9)+(Uitvoeringsprogramma!N87*Invoerwaarden!$J$10)+(Uitvoeringsprogramma!O87*Invoerwaarden!$J$11)+(Uitvoeringsprogramma!P87*Invoerwaarden!$J$12)</f>
        <v>0</v>
      </c>
      <c r="R87" s="86"/>
      <c r="S87" s="86"/>
      <c r="T87" s="87"/>
      <c r="U87" s="87"/>
      <c r="V87" s="87"/>
      <c r="W87" s="87"/>
      <c r="Y87" s="82"/>
      <c r="Z87" s="82"/>
      <c r="AA87" s="82"/>
      <c r="AB87" s="82"/>
      <c r="AC87" s="82"/>
      <c r="AD87" s="82"/>
      <c r="AE87" s="82"/>
      <c r="AF87" s="82"/>
      <c r="AG87" s="82"/>
    </row>
    <row r="88" spans="3:33" hidden="1" outlineLevel="1" x14ac:dyDescent="0.35">
      <c r="C88" s="303"/>
      <c r="D88" s="82"/>
      <c r="E88" s="90"/>
      <c r="F88" s="101"/>
      <c r="G88" s="159" t="s">
        <v>200</v>
      </c>
      <c r="H88" s="159"/>
      <c r="I88" s="153"/>
      <c r="J88" s="100"/>
      <c r="K88" s="84"/>
      <c r="L88" s="84"/>
      <c r="M88" s="84"/>
      <c r="N88" s="84"/>
      <c r="O88" s="84"/>
      <c r="P88" s="84"/>
      <c r="Q88" s="85">
        <f>(Uitvoeringsprogramma!J88*Invoerwaarden!$J$13)+(Uitvoeringsprogramma!K88*Invoerwaarden!$J$7)+(Uitvoeringsprogramma!L88*Invoerwaarden!$J$8)+(Uitvoeringsprogramma!M88*Invoerwaarden!$J$9)+(Uitvoeringsprogramma!N88*Invoerwaarden!$J$10)+(Uitvoeringsprogramma!O88*Invoerwaarden!$J$11)+(Uitvoeringsprogramma!P88*Invoerwaarden!$J$12)</f>
        <v>0</v>
      </c>
      <c r="R88" s="86"/>
      <c r="S88" s="86"/>
      <c r="T88" s="87"/>
      <c r="U88" s="87"/>
      <c r="V88" s="87"/>
      <c r="W88" s="87"/>
      <c r="Y88" s="82"/>
      <c r="Z88" s="82"/>
      <c r="AA88" s="82"/>
      <c r="AB88" s="82"/>
      <c r="AC88" s="82"/>
      <c r="AD88" s="82"/>
      <c r="AE88" s="82"/>
      <c r="AF88" s="82"/>
      <c r="AG88" s="82"/>
    </row>
    <row r="89" spans="3:33" hidden="1" outlineLevel="1" x14ac:dyDescent="0.35">
      <c r="C89" s="303"/>
      <c r="D89" s="82"/>
      <c r="E89" s="90"/>
      <c r="F89" s="101"/>
      <c r="G89" s="159" t="s">
        <v>200</v>
      </c>
      <c r="H89" s="159"/>
      <c r="I89" s="153"/>
      <c r="J89" s="84"/>
      <c r="K89" s="84"/>
      <c r="L89" s="84"/>
      <c r="M89" s="84"/>
      <c r="N89" s="84"/>
      <c r="O89" s="84"/>
      <c r="P89" s="84"/>
      <c r="Q89" s="85">
        <f>(Uitvoeringsprogramma!J89*Invoerwaarden!$J$13)+(Uitvoeringsprogramma!K89*Invoerwaarden!$J$7)+(Uitvoeringsprogramma!L89*Invoerwaarden!$J$8)+(Uitvoeringsprogramma!M89*Invoerwaarden!$J$9)+(Uitvoeringsprogramma!N89*Invoerwaarden!$J$10)+(Uitvoeringsprogramma!O89*Invoerwaarden!$J$11)+(Uitvoeringsprogramma!P89*Invoerwaarden!$J$12)</f>
        <v>0</v>
      </c>
      <c r="R89" s="86"/>
      <c r="S89" s="86"/>
      <c r="T89" s="87"/>
      <c r="U89" s="87"/>
      <c r="V89" s="87"/>
      <c r="W89" s="87"/>
      <c r="Y89" s="82"/>
      <c r="Z89" s="82"/>
      <c r="AA89" s="82"/>
      <c r="AB89" s="82"/>
      <c r="AC89" s="82"/>
      <c r="AD89" s="82"/>
      <c r="AE89" s="82"/>
      <c r="AF89" s="82"/>
      <c r="AG89" s="82"/>
    </row>
    <row r="90" spans="3:33" hidden="1" outlineLevel="1" x14ac:dyDescent="0.35">
      <c r="C90" s="303"/>
      <c r="D90" s="82"/>
      <c r="E90" s="90"/>
      <c r="F90" s="83"/>
      <c r="G90" s="159" t="s">
        <v>200</v>
      </c>
      <c r="H90" s="159"/>
      <c r="I90" s="153"/>
      <c r="J90" s="84"/>
      <c r="K90" s="84"/>
      <c r="L90" s="84"/>
      <c r="M90" s="84"/>
      <c r="N90" s="84"/>
      <c r="O90" s="84"/>
      <c r="P90" s="84"/>
      <c r="Q90" s="85">
        <f>(Uitvoeringsprogramma!J90*Invoerwaarden!$J$13)+(Uitvoeringsprogramma!K90*Invoerwaarden!$J$7)+(Uitvoeringsprogramma!L90*Invoerwaarden!$J$8)+(Uitvoeringsprogramma!M90*Invoerwaarden!$J$9)+(Uitvoeringsprogramma!N90*Invoerwaarden!$J$10)+(Uitvoeringsprogramma!O90*Invoerwaarden!$J$11)+(Uitvoeringsprogramma!P90*Invoerwaarden!$J$12)</f>
        <v>0</v>
      </c>
      <c r="R90" s="86"/>
      <c r="S90" s="86"/>
      <c r="T90" s="87"/>
      <c r="U90" s="87"/>
      <c r="V90" s="87"/>
      <c r="W90" s="87"/>
      <c r="Y90" s="82"/>
      <c r="Z90" s="82"/>
      <c r="AA90" s="82"/>
      <c r="AB90" s="82"/>
      <c r="AC90" s="82"/>
      <c r="AD90" s="82"/>
      <c r="AE90" s="82"/>
      <c r="AF90" s="82"/>
      <c r="AG90" s="82"/>
    </row>
    <row r="91" spans="3:33" hidden="1" outlineLevel="1" x14ac:dyDescent="0.35">
      <c r="C91" s="303"/>
      <c r="D91" s="82"/>
      <c r="E91" s="90"/>
      <c r="F91" s="83"/>
      <c r="G91" s="159" t="s">
        <v>200</v>
      </c>
      <c r="H91" s="159"/>
      <c r="I91" s="153"/>
      <c r="J91" s="84"/>
      <c r="K91" s="84"/>
      <c r="L91" s="84"/>
      <c r="M91" s="84"/>
      <c r="N91" s="84"/>
      <c r="O91" s="84"/>
      <c r="P91" s="84"/>
      <c r="Q91" s="85">
        <f>(Uitvoeringsprogramma!J91*Invoerwaarden!$J$13)+(Uitvoeringsprogramma!K91*Invoerwaarden!$J$7)+(Uitvoeringsprogramma!L91*Invoerwaarden!$J$8)+(Uitvoeringsprogramma!M91*Invoerwaarden!$J$9)+(Uitvoeringsprogramma!N91*Invoerwaarden!$J$10)+(Uitvoeringsprogramma!O91*Invoerwaarden!$J$11)+(Uitvoeringsprogramma!P91*Invoerwaarden!$J$12)</f>
        <v>0</v>
      </c>
      <c r="R91" s="86"/>
      <c r="S91" s="86"/>
      <c r="T91" s="87"/>
      <c r="U91" s="87"/>
      <c r="V91" s="87"/>
      <c r="W91" s="87"/>
      <c r="Y91" s="82"/>
      <c r="Z91" s="82"/>
      <c r="AA91" s="82"/>
      <c r="AB91" s="82"/>
      <c r="AC91" s="82"/>
      <c r="AD91" s="82"/>
      <c r="AE91" s="82"/>
      <c r="AF91" s="82"/>
      <c r="AG91" s="82"/>
    </row>
    <row r="92" spans="3:33" hidden="1" outlineLevel="1" x14ac:dyDescent="0.35">
      <c r="C92" s="303"/>
      <c r="D92" s="82"/>
      <c r="E92" s="90"/>
      <c r="F92" s="83"/>
      <c r="G92" s="159" t="s">
        <v>200</v>
      </c>
      <c r="H92" s="159"/>
      <c r="I92" s="153"/>
      <c r="J92" s="100"/>
      <c r="K92" s="84"/>
      <c r="L92" s="84"/>
      <c r="M92" s="84"/>
      <c r="N92" s="84"/>
      <c r="O92" s="84"/>
      <c r="P92" s="84"/>
      <c r="Q92" s="85">
        <f>(Uitvoeringsprogramma!J92*Invoerwaarden!$J$13)+(Uitvoeringsprogramma!K92*Invoerwaarden!$J$7)+(Uitvoeringsprogramma!L92*Invoerwaarden!$J$8)+(Uitvoeringsprogramma!M92*Invoerwaarden!$J$9)+(Uitvoeringsprogramma!N92*Invoerwaarden!$J$10)+(Uitvoeringsprogramma!O92*Invoerwaarden!$J$11)+(Uitvoeringsprogramma!P92*Invoerwaarden!$J$12)</f>
        <v>0</v>
      </c>
      <c r="R92" s="86"/>
      <c r="S92" s="86"/>
      <c r="T92" s="87"/>
      <c r="U92" s="87"/>
      <c r="V92" s="87"/>
      <c r="W92" s="87"/>
      <c r="Y92" s="82"/>
      <c r="Z92" s="82"/>
      <c r="AA92" s="82"/>
      <c r="AB92" s="82"/>
      <c r="AC92" s="82"/>
      <c r="AD92" s="82"/>
      <c r="AE92" s="82"/>
      <c r="AF92" s="82"/>
      <c r="AG92" s="82"/>
    </row>
    <row r="93" spans="3:33" hidden="1" outlineLevel="1" x14ac:dyDescent="0.35">
      <c r="C93" s="303"/>
      <c r="D93" s="82"/>
      <c r="E93" s="90"/>
      <c r="F93" s="101"/>
      <c r="G93" s="159" t="s">
        <v>200</v>
      </c>
      <c r="H93" s="159"/>
      <c r="I93" s="153"/>
      <c r="J93" s="100"/>
      <c r="K93" s="84"/>
      <c r="L93" s="84"/>
      <c r="M93" s="84"/>
      <c r="N93" s="84"/>
      <c r="O93" s="84"/>
      <c r="P93" s="84"/>
      <c r="Q93" s="85">
        <f>(Uitvoeringsprogramma!J93*Invoerwaarden!$J$13)+(Uitvoeringsprogramma!K93*Invoerwaarden!$J$7)+(Uitvoeringsprogramma!L93*Invoerwaarden!$J$8)+(Uitvoeringsprogramma!M93*Invoerwaarden!$J$9)+(Uitvoeringsprogramma!N93*Invoerwaarden!$J$10)+(Uitvoeringsprogramma!O93*Invoerwaarden!$J$11)+(Uitvoeringsprogramma!P93*Invoerwaarden!$J$12)</f>
        <v>0</v>
      </c>
      <c r="R93" s="86"/>
      <c r="S93" s="86"/>
      <c r="T93" s="87"/>
      <c r="U93" s="87"/>
      <c r="V93" s="87"/>
      <c r="W93" s="87"/>
      <c r="Y93" s="82"/>
      <c r="Z93" s="82"/>
      <c r="AA93" s="82"/>
      <c r="AB93" s="82"/>
      <c r="AC93" s="82"/>
      <c r="AD93" s="82"/>
      <c r="AE93" s="82"/>
      <c r="AF93" s="82"/>
      <c r="AG93" s="82"/>
    </row>
    <row r="94" spans="3:33" hidden="1" outlineLevel="1" x14ac:dyDescent="0.35">
      <c r="C94" s="303"/>
      <c r="D94" s="82"/>
      <c r="E94" s="90"/>
      <c r="F94" s="101"/>
      <c r="G94" s="159" t="s">
        <v>200</v>
      </c>
      <c r="H94" s="159"/>
      <c r="I94" s="153"/>
      <c r="J94" s="84"/>
      <c r="K94" s="84"/>
      <c r="L94" s="84"/>
      <c r="M94" s="84"/>
      <c r="N94" s="84"/>
      <c r="O94" s="84"/>
      <c r="P94" s="84"/>
      <c r="Q94" s="85">
        <f>(Uitvoeringsprogramma!J94*Invoerwaarden!$J$13)+(Uitvoeringsprogramma!K94*Invoerwaarden!$J$7)+(Uitvoeringsprogramma!L94*Invoerwaarden!$J$8)+(Uitvoeringsprogramma!M94*Invoerwaarden!$J$9)+(Uitvoeringsprogramma!N94*Invoerwaarden!$J$10)+(Uitvoeringsprogramma!O94*Invoerwaarden!$J$11)+(Uitvoeringsprogramma!P94*Invoerwaarden!$J$12)</f>
        <v>0</v>
      </c>
      <c r="R94" s="86"/>
      <c r="S94" s="86"/>
      <c r="T94" s="87"/>
      <c r="U94" s="87"/>
      <c r="V94" s="87"/>
      <c r="W94" s="87"/>
      <c r="Y94" s="82"/>
      <c r="Z94" s="82"/>
      <c r="AA94" s="82"/>
      <c r="AB94" s="82"/>
      <c r="AC94" s="82"/>
      <c r="AD94" s="82"/>
      <c r="AE94" s="82"/>
      <c r="AF94" s="82"/>
      <c r="AG94" s="82"/>
    </row>
    <row r="95" spans="3:33" hidden="1" outlineLevel="1" x14ac:dyDescent="0.35">
      <c r="C95" s="303"/>
      <c r="D95" s="82"/>
      <c r="E95" s="90"/>
      <c r="F95" s="83"/>
      <c r="G95" s="159" t="s">
        <v>200</v>
      </c>
      <c r="H95" s="159"/>
      <c r="I95" s="153"/>
      <c r="J95" s="84"/>
      <c r="K95" s="84"/>
      <c r="L95" s="84"/>
      <c r="M95" s="84"/>
      <c r="N95" s="84"/>
      <c r="O95" s="84"/>
      <c r="P95" s="84"/>
      <c r="Q95" s="85">
        <f>(Uitvoeringsprogramma!J95*Invoerwaarden!$J$13)+(Uitvoeringsprogramma!K95*Invoerwaarden!$J$7)+(Uitvoeringsprogramma!L95*Invoerwaarden!$J$8)+(Uitvoeringsprogramma!M95*Invoerwaarden!$J$9)+(Uitvoeringsprogramma!N95*Invoerwaarden!$J$10)+(Uitvoeringsprogramma!O95*Invoerwaarden!$J$11)+(Uitvoeringsprogramma!P95*Invoerwaarden!$J$12)</f>
        <v>0</v>
      </c>
      <c r="R95" s="86"/>
      <c r="S95" s="86"/>
      <c r="T95" s="87"/>
      <c r="U95" s="87"/>
      <c r="V95" s="87"/>
      <c r="W95" s="87"/>
      <c r="Y95" s="82"/>
      <c r="Z95" s="82"/>
      <c r="AA95" s="82"/>
      <c r="AB95" s="82"/>
      <c r="AC95" s="82"/>
      <c r="AD95" s="82"/>
      <c r="AE95" s="82"/>
      <c r="AF95" s="82"/>
      <c r="AG95" s="82"/>
    </row>
    <row r="96" spans="3:33" hidden="1" outlineLevel="1" x14ac:dyDescent="0.35">
      <c r="C96" s="303"/>
      <c r="D96" s="82"/>
      <c r="E96" s="90"/>
      <c r="F96" s="83"/>
      <c r="G96" s="159" t="s">
        <v>200</v>
      </c>
      <c r="H96" s="159"/>
      <c r="I96" s="153"/>
      <c r="J96" s="84"/>
      <c r="K96" s="84"/>
      <c r="L96" s="84"/>
      <c r="M96" s="84"/>
      <c r="N96" s="84"/>
      <c r="O96" s="84"/>
      <c r="P96" s="84"/>
      <c r="Q96" s="85">
        <f>(Uitvoeringsprogramma!J96*Invoerwaarden!$J$13)+(Uitvoeringsprogramma!K96*Invoerwaarden!$J$7)+(Uitvoeringsprogramma!L96*Invoerwaarden!$J$8)+(Uitvoeringsprogramma!M96*Invoerwaarden!$J$9)+(Uitvoeringsprogramma!N96*Invoerwaarden!$J$10)+(Uitvoeringsprogramma!O96*Invoerwaarden!$J$11)+(Uitvoeringsprogramma!P96*Invoerwaarden!$J$12)</f>
        <v>0</v>
      </c>
      <c r="R96" s="86"/>
      <c r="S96" s="86"/>
      <c r="T96" s="87"/>
      <c r="U96" s="87"/>
      <c r="V96" s="87"/>
      <c r="W96" s="87"/>
      <c r="Y96" s="82"/>
      <c r="Z96" s="82"/>
      <c r="AA96" s="82"/>
      <c r="AB96" s="82"/>
      <c r="AC96" s="82"/>
      <c r="AD96" s="82"/>
      <c r="AE96" s="82"/>
      <c r="AF96" s="82"/>
      <c r="AG96" s="82"/>
    </row>
    <row r="97" spans="3:33" s="51" customFormat="1" collapsed="1" x14ac:dyDescent="0.35">
      <c r="C97"/>
      <c r="D97" s="10"/>
      <c r="E97" s="92" t="s">
        <v>213</v>
      </c>
      <c r="F97" s="93"/>
      <c r="G97" s="159" t="s">
        <v>200</v>
      </c>
      <c r="H97" s="155">
        <f t="shared" ref="H97:W97" si="7">SUM(H82:H96)</f>
        <v>1320</v>
      </c>
      <c r="I97" s="156"/>
      <c r="J97" s="95">
        <f t="shared" si="7"/>
        <v>0</v>
      </c>
      <c r="K97" s="95">
        <f t="shared" si="7"/>
        <v>0</v>
      </c>
      <c r="L97" s="95">
        <f t="shared" si="7"/>
        <v>0</v>
      </c>
      <c r="M97" s="95">
        <f t="shared" si="7"/>
        <v>0</v>
      </c>
      <c r="N97" s="95">
        <f t="shared" si="7"/>
        <v>0</v>
      </c>
      <c r="O97" s="95">
        <f t="shared" si="7"/>
        <v>0</v>
      </c>
      <c r="P97" s="95">
        <f t="shared" si="7"/>
        <v>0</v>
      </c>
      <c r="Q97" s="96">
        <f t="shared" si="7"/>
        <v>0</v>
      </c>
      <c r="R97" s="96">
        <f t="shared" si="7"/>
        <v>0</v>
      </c>
      <c r="S97" s="96">
        <f t="shared" si="7"/>
        <v>0</v>
      </c>
      <c r="T97" s="97">
        <f t="shared" si="7"/>
        <v>0</v>
      </c>
      <c r="U97" s="97">
        <f t="shared" ref="U97:V97" si="8">SUM(U82:U96)</f>
        <v>0</v>
      </c>
      <c r="V97" s="97">
        <f t="shared" si="8"/>
        <v>0</v>
      </c>
      <c r="W97" s="97">
        <f t="shared" si="7"/>
        <v>0</v>
      </c>
      <c r="Y97" s="102"/>
      <c r="Z97" s="102"/>
      <c r="AA97" s="102"/>
      <c r="AB97" s="102"/>
      <c r="AC97" s="102"/>
      <c r="AD97" s="102"/>
      <c r="AE97" s="102"/>
      <c r="AF97" s="102"/>
      <c r="AG97" s="102"/>
    </row>
    <row r="98" spans="3:33" x14ac:dyDescent="0.35">
      <c r="G98" s="157"/>
      <c r="H98" s="157"/>
      <c r="I98" s="157"/>
      <c r="Y98" s="81"/>
    </row>
    <row r="99" spans="3:33" s="51" customFormat="1" ht="15" thickBot="1" x14ac:dyDescent="0.4">
      <c r="C99"/>
      <c r="D99" s="8" t="s">
        <v>168</v>
      </c>
      <c r="E99" s="8" t="s">
        <v>169</v>
      </c>
      <c r="F99" s="56" t="s">
        <v>170</v>
      </c>
      <c r="G99" s="8" t="s">
        <v>171</v>
      </c>
      <c r="H99" s="8" t="s">
        <v>172</v>
      </c>
      <c r="I99" s="56" t="s">
        <v>170</v>
      </c>
      <c r="J99" s="8" t="s">
        <v>173</v>
      </c>
      <c r="K99" s="8" t="s">
        <v>174</v>
      </c>
      <c r="L99" s="8" t="s">
        <v>175</v>
      </c>
      <c r="M99" s="8" t="s">
        <v>176</v>
      </c>
      <c r="N99" s="8" t="s">
        <v>177</v>
      </c>
      <c r="O99" s="8" t="s">
        <v>178</v>
      </c>
      <c r="P99" s="8" t="s">
        <v>179</v>
      </c>
      <c r="Q99" s="8" t="s">
        <v>180</v>
      </c>
      <c r="R99" s="8" t="s">
        <v>181</v>
      </c>
      <c r="S99" s="8" t="s">
        <v>182</v>
      </c>
      <c r="T99" s="8" t="s">
        <v>183</v>
      </c>
      <c r="U99" s="8" t="s">
        <v>184</v>
      </c>
      <c r="V99" s="8" t="s">
        <v>185</v>
      </c>
      <c r="W99" s="8" t="s">
        <v>186</v>
      </c>
      <c r="Y99" s="198" t="s">
        <v>187</v>
      </c>
      <c r="Z99" s="198" t="s">
        <v>188</v>
      </c>
      <c r="AA99" s="199" t="s">
        <v>189</v>
      </c>
      <c r="AB99" s="199" t="s">
        <v>190</v>
      </c>
      <c r="AC99" s="198" t="s">
        <v>191</v>
      </c>
      <c r="AD99" s="198" t="s">
        <v>192</v>
      </c>
      <c r="AE99" s="199" t="s">
        <v>193</v>
      </c>
      <c r="AF99" s="199" t="s">
        <v>194</v>
      </c>
      <c r="AG99" s="198" t="s">
        <v>195</v>
      </c>
    </row>
    <row r="100" spans="3:33" x14ac:dyDescent="0.35">
      <c r="C100" s="302">
        <v>2024</v>
      </c>
      <c r="D100" s="82"/>
      <c r="E100" s="90"/>
      <c r="F100" s="83"/>
      <c r="G100" s="159" t="s">
        <v>200</v>
      </c>
      <c r="H100" s="159"/>
      <c r="I100" s="153"/>
      <c r="J100" s="84"/>
      <c r="K100" s="84"/>
      <c r="L100" s="84"/>
      <c r="M100" s="84"/>
      <c r="N100" s="84"/>
      <c r="O100" s="84"/>
      <c r="P100" s="84"/>
      <c r="Q100" s="85">
        <f>(Uitvoeringsprogramma!J100*Invoerwaarden!$J$13)+(Uitvoeringsprogramma!K100*Invoerwaarden!$J$7)+(Uitvoeringsprogramma!L100*Invoerwaarden!$J$8)+(Uitvoeringsprogramma!M100*Invoerwaarden!$J$9)+(Uitvoeringsprogramma!N100*Invoerwaarden!$J$10)+(Uitvoeringsprogramma!O100*Invoerwaarden!$J$11)+(Uitvoeringsprogramma!P100*Invoerwaarden!$J$12)</f>
        <v>0</v>
      </c>
      <c r="R100" s="86"/>
      <c r="S100" s="86"/>
      <c r="T100" s="87"/>
      <c r="U100" s="87"/>
      <c r="V100" s="87"/>
      <c r="W100" s="87"/>
      <c r="Y100" s="99"/>
      <c r="Z100" s="99"/>
      <c r="AA100" s="99"/>
      <c r="AB100" s="99"/>
      <c r="AC100" s="99"/>
      <c r="AD100" s="99"/>
      <c r="AE100" s="99"/>
      <c r="AF100" s="99"/>
      <c r="AG100" s="99"/>
    </row>
    <row r="101" spans="3:33" x14ac:dyDescent="0.35">
      <c r="C101" s="303"/>
      <c r="D101" s="82"/>
      <c r="E101" s="90"/>
      <c r="F101" s="83"/>
      <c r="G101" s="159" t="s">
        <v>200</v>
      </c>
      <c r="H101" s="159"/>
      <c r="I101" s="153"/>
      <c r="J101" s="84"/>
      <c r="K101" s="84"/>
      <c r="L101" s="84"/>
      <c r="M101" s="84"/>
      <c r="N101" s="84"/>
      <c r="O101" s="84"/>
      <c r="P101" s="84"/>
      <c r="Q101" s="85">
        <f>(Uitvoeringsprogramma!J101*Invoerwaarden!$J$13)+(Uitvoeringsprogramma!K101*Invoerwaarden!$J$7)+(Uitvoeringsprogramma!L101*Invoerwaarden!$J$8)+(Uitvoeringsprogramma!M101*Invoerwaarden!$J$9)+(Uitvoeringsprogramma!N101*Invoerwaarden!$J$10)+(Uitvoeringsprogramma!O101*Invoerwaarden!$J$11)+(Uitvoeringsprogramma!P101*Invoerwaarden!$J$12)</f>
        <v>0</v>
      </c>
      <c r="R101" s="86"/>
      <c r="S101" s="86"/>
      <c r="T101" s="87"/>
      <c r="U101" s="87"/>
      <c r="V101" s="87"/>
      <c r="W101" s="87"/>
      <c r="Y101" s="82"/>
      <c r="Z101" s="82"/>
      <c r="AA101" s="82"/>
      <c r="AB101" s="82"/>
      <c r="AC101" s="82"/>
      <c r="AD101" s="82"/>
      <c r="AE101" s="82"/>
      <c r="AF101" s="82"/>
      <c r="AG101" s="82"/>
    </row>
    <row r="102" spans="3:33" x14ac:dyDescent="0.35">
      <c r="C102" s="303"/>
      <c r="D102" s="82"/>
      <c r="E102" s="90"/>
      <c r="F102" s="83"/>
      <c r="G102" s="159" t="s">
        <v>200</v>
      </c>
      <c r="H102" s="159"/>
      <c r="I102" s="153"/>
      <c r="J102" s="84"/>
      <c r="K102" s="84"/>
      <c r="L102" s="84"/>
      <c r="M102" s="84"/>
      <c r="N102" s="84"/>
      <c r="O102" s="84"/>
      <c r="P102" s="84"/>
      <c r="Q102" s="85">
        <f>(Uitvoeringsprogramma!J102*Invoerwaarden!$J$13)+(Uitvoeringsprogramma!K102*Invoerwaarden!$J$7)+(Uitvoeringsprogramma!L102*Invoerwaarden!$J$8)+(Uitvoeringsprogramma!M102*Invoerwaarden!$J$9)+(Uitvoeringsprogramma!N102*Invoerwaarden!$J$10)+(Uitvoeringsprogramma!O102*Invoerwaarden!$J$11)+(Uitvoeringsprogramma!P102*Invoerwaarden!$J$12)</f>
        <v>0</v>
      </c>
      <c r="R102" s="86"/>
      <c r="S102" s="86"/>
      <c r="T102" s="87"/>
      <c r="U102" s="87"/>
      <c r="V102" s="87"/>
      <c r="W102" s="87"/>
      <c r="Y102" s="82"/>
      <c r="Z102" s="82"/>
      <c r="AA102" s="82"/>
      <c r="AB102" s="82"/>
      <c r="AC102" s="82"/>
      <c r="AD102" s="82"/>
      <c r="AE102" s="82"/>
      <c r="AF102" s="82"/>
      <c r="AG102" s="82"/>
    </row>
    <row r="103" spans="3:33" x14ac:dyDescent="0.35">
      <c r="C103" s="303"/>
      <c r="D103" s="82"/>
      <c r="E103" s="90"/>
      <c r="F103" s="83"/>
      <c r="G103" s="159" t="s">
        <v>200</v>
      </c>
      <c r="H103" s="159"/>
      <c r="I103" s="153"/>
      <c r="J103" s="84"/>
      <c r="K103" s="84"/>
      <c r="L103" s="84"/>
      <c r="M103" s="84"/>
      <c r="N103" s="84"/>
      <c r="O103" s="84"/>
      <c r="P103" s="84"/>
      <c r="Q103" s="85">
        <f>(Uitvoeringsprogramma!J103*Invoerwaarden!$J$13)+(Uitvoeringsprogramma!K103*Invoerwaarden!$J$7)+(Uitvoeringsprogramma!L103*Invoerwaarden!$J$8)+(Uitvoeringsprogramma!M103*Invoerwaarden!$J$9)+(Uitvoeringsprogramma!N103*Invoerwaarden!$J$10)+(Uitvoeringsprogramma!O103*Invoerwaarden!$J$11)+(Uitvoeringsprogramma!P103*Invoerwaarden!$J$12)</f>
        <v>0</v>
      </c>
      <c r="R103" s="86"/>
      <c r="S103" s="86"/>
      <c r="T103" s="87"/>
      <c r="U103" s="87"/>
      <c r="V103" s="87"/>
      <c r="W103" s="87"/>
      <c r="Y103" s="82"/>
      <c r="Z103" s="82"/>
      <c r="AA103" s="82"/>
      <c r="AB103" s="82"/>
      <c r="AC103" s="82"/>
      <c r="AD103" s="82"/>
      <c r="AE103" s="82"/>
      <c r="AF103" s="82"/>
      <c r="AG103" s="82"/>
    </row>
    <row r="104" spans="3:33" x14ac:dyDescent="0.35">
      <c r="C104" s="303"/>
      <c r="D104" s="82"/>
      <c r="E104" s="90"/>
      <c r="F104" s="83"/>
      <c r="G104" s="159" t="s">
        <v>200</v>
      </c>
      <c r="H104" s="159"/>
      <c r="I104" s="153"/>
      <c r="J104" s="100"/>
      <c r="K104" s="84"/>
      <c r="L104" s="84"/>
      <c r="M104" s="84"/>
      <c r="N104" s="84"/>
      <c r="O104" s="84"/>
      <c r="P104" s="84"/>
      <c r="Q104" s="85">
        <f>(Uitvoeringsprogramma!J104*Invoerwaarden!$J$13)+(Uitvoeringsprogramma!K104*Invoerwaarden!$J$7)+(Uitvoeringsprogramma!L104*Invoerwaarden!$J$8)+(Uitvoeringsprogramma!M104*Invoerwaarden!$J$9)+(Uitvoeringsprogramma!N104*Invoerwaarden!$J$10)+(Uitvoeringsprogramma!O104*Invoerwaarden!$J$11)+(Uitvoeringsprogramma!P104*Invoerwaarden!$J$12)</f>
        <v>0</v>
      </c>
      <c r="R104" s="86"/>
      <c r="S104" s="86"/>
      <c r="T104" s="87"/>
      <c r="U104" s="87"/>
      <c r="V104" s="87"/>
      <c r="W104" s="87"/>
      <c r="Y104" s="82"/>
      <c r="Z104" s="82"/>
      <c r="AA104" s="82"/>
      <c r="AB104" s="82"/>
      <c r="AC104" s="82"/>
      <c r="AD104" s="82"/>
      <c r="AE104" s="82"/>
      <c r="AF104" s="82"/>
      <c r="AG104" s="82"/>
    </row>
    <row r="105" spans="3:33" hidden="1" outlineLevel="1" x14ac:dyDescent="0.35">
      <c r="C105" s="303"/>
      <c r="D105" s="82"/>
      <c r="E105" s="90"/>
      <c r="F105" s="83"/>
      <c r="G105" s="159" t="s">
        <v>200</v>
      </c>
      <c r="H105" s="159"/>
      <c r="I105" s="153"/>
      <c r="J105" s="100"/>
      <c r="K105" s="84"/>
      <c r="L105" s="84"/>
      <c r="M105" s="84"/>
      <c r="N105" s="84"/>
      <c r="O105" s="84"/>
      <c r="P105" s="84"/>
      <c r="Q105" s="85">
        <f>(Uitvoeringsprogramma!J105*Invoerwaarden!$J$13)+(Uitvoeringsprogramma!K105*Invoerwaarden!$J$7)+(Uitvoeringsprogramma!L105*Invoerwaarden!$J$8)+(Uitvoeringsprogramma!M105*Invoerwaarden!$J$9)+(Uitvoeringsprogramma!N105*Invoerwaarden!$J$10)+(Uitvoeringsprogramma!O105*Invoerwaarden!$J$11)+(Uitvoeringsprogramma!P105*Invoerwaarden!$J$12)</f>
        <v>0</v>
      </c>
      <c r="R105" s="86"/>
      <c r="S105" s="86"/>
      <c r="T105" s="87"/>
      <c r="U105" s="87"/>
      <c r="V105" s="87"/>
      <c r="W105" s="87"/>
      <c r="Y105" s="82"/>
      <c r="Z105" s="82"/>
      <c r="AA105" s="82"/>
      <c r="AB105" s="82"/>
      <c r="AC105" s="82"/>
      <c r="AD105" s="82"/>
      <c r="AE105" s="82"/>
      <c r="AF105" s="82"/>
      <c r="AG105" s="82"/>
    </row>
    <row r="106" spans="3:33" hidden="1" outlineLevel="1" x14ac:dyDescent="0.35">
      <c r="C106" s="303"/>
      <c r="D106" s="82"/>
      <c r="E106" s="90"/>
      <c r="F106" s="101"/>
      <c r="G106" s="159" t="s">
        <v>200</v>
      </c>
      <c r="H106" s="159"/>
      <c r="I106" s="153"/>
      <c r="J106" s="100"/>
      <c r="K106" s="84"/>
      <c r="L106" s="84"/>
      <c r="M106" s="84"/>
      <c r="N106" s="84"/>
      <c r="O106" s="84"/>
      <c r="P106" s="84"/>
      <c r="Q106" s="85">
        <f>(Uitvoeringsprogramma!J106*Invoerwaarden!$J$13)+(Uitvoeringsprogramma!K106*Invoerwaarden!$J$7)+(Uitvoeringsprogramma!L106*Invoerwaarden!$J$8)+(Uitvoeringsprogramma!M106*Invoerwaarden!$J$9)+(Uitvoeringsprogramma!N106*Invoerwaarden!$J$10)+(Uitvoeringsprogramma!O106*Invoerwaarden!$J$11)+(Uitvoeringsprogramma!P106*Invoerwaarden!$J$12)</f>
        <v>0</v>
      </c>
      <c r="R106" s="86"/>
      <c r="S106" s="86"/>
      <c r="T106" s="87"/>
      <c r="U106" s="87"/>
      <c r="V106" s="87"/>
      <c r="W106" s="87"/>
      <c r="Y106" s="82"/>
      <c r="Z106" s="82"/>
      <c r="AA106" s="82"/>
      <c r="AB106" s="82"/>
      <c r="AC106" s="82"/>
      <c r="AD106" s="82"/>
      <c r="AE106" s="82"/>
      <c r="AF106" s="82"/>
      <c r="AG106" s="82"/>
    </row>
    <row r="107" spans="3:33" hidden="1" outlineLevel="1" x14ac:dyDescent="0.35">
      <c r="C107" s="303"/>
      <c r="D107" s="82"/>
      <c r="E107" s="90"/>
      <c r="F107" s="83"/>
      <c r="G107" s="159" t="s">
        <v>200</v>
      </c>
      <c r="H107" s="159"/>
      <c r="I107" s="153"/>
      <c r="J107" s="84"/>
      <c r="K107" s="84"/>
      <c r="L107" s="84"/>
      <c r="M107" s="84"/>
      <c r="N107" s="84"/>
      <c r="O107" s="84"/>
      <c r="P107" s="84"/>
      <c r="Q107" s="85">
        <f>(Uitvoeringsprogramma!J107*Invoerwaarden!$J$13)+(Uitvoeringsprogramma!K107*Invoerwaarden!$J$7)+(Uitvoeringsprogramma!L107*Invoerwaarden!$J$8)+(Uitvoeringsprogramma!M107*Invoerwaarden!$J$9)+(Uitvoeringsprogramma!N107*Invoerwaarden!$J$10)+(Uitvoeringsprogramma!O107*Invoerwaarden!$J$11)+(Uitvoeringsprogramma!P107*Invoerwaarden!$J$12)</f>
        <v>0</v>
      </c>
      <c r="R107" s="86"/>
      <c r="S107" s="86"/>
      <c r="T107" s="87"/>
      <c r="U107" s="87"/>
      <c r="V107" s="87"/>
      <c r="W107" s="87"/>
      <c r="Y107" s="82"/>
      <c r="Z107" s="82"/>
      <c r="AA107" s="82"/>
      <c r="AB107" s="82"/>
      <c r="AC107" s="82"/>
      <c r="AD107" s="82"/>
      <c r="AE107" s="82"/>
      <c r="AF107" s="82"/>
      <c r="AG107" s="82"/>
    </row>
    <row r="108" spans="3:33" hidden="1" outlineLevel="1" x14ac:dyDescent="0.35">
      <c r="C108" s="303"/>
      <c r="D108" s="82"/>
      <c r="E108" s="90"/>
      <c r="F108" s="83"/>
      <c r="G108" s="159" t="s">
        <v>200</v>
      </c>
      <c r="H108" s="159"/>
      <c r="I108" s="153"/>
      <c r="J108" s="84"/>
      <c r="K108" s="84"/>
      <c r="L108" s="84"/>
      <c r="M108" s="84"/>
      <c r="N108" s="84"/>
      <c r="O108" s="84"/>
      <c r="P108" s="84"/>
      <c r="Q108" s="85">
        <f>(Uitvoeringsprogramma!J108*Invoerwaarden!$J$13)+(Uitvoeringsprogramma!K108*Invoerwaarden!$J$7)+(Uitvoeringsprogramma!L108*Invoerwaarden!$J$8)+(Uitvoeringsprogramma!M108*Invoerwaarden!$J$9)+(Uitvoeringsprogramma!N108*Invoerwaarden!$J$10)+(Uitvoeringsprogramma!O108*Invoerwaarden!$J$11)+(Uitvoeringsprogramma!P108*Invoerwaarden!$J$12)</f>
        <v>0</v>
      </c>
      <c r="R108" s="86"/>
      <c r="S108" s="86"/>
      <c r="T108" s="87"/>
      <c r="U108" s="87"/>
      <c r="V108" s="87"/>
      <c r="W108" s="87"/>
      <c r="Y108" s="82"/>
      <c r="Z108" s="82"/>
      <c r="AA108" s="82"/>
      <c r="AB108" s="82"/>
      <c r="AC108" s="82"/>
      <c r="AD108" s="82"/>
      <c r="AE108" s="82"/>
      <c r="AF108" s="82"/>
      <c r="AG108" s="82"/>
    </row>
    <row r="109" spans="3:33" hidden="1" outlineLevel="1" x14ac:dyDescent="0.35">
      <c r="C109" s="303"/>
      <c r="D109" s="82"/>
      <c r="E109" s="90"/>
      <c r="F109" s="83"/>
      <c r="G109" s="159" t="s">
        <v>200</v>
      </c>
      <c r="H109" s="159"/>
      <c r="I109" s="153"/>
      <c r="J109" s="84"/>
      <c r="K109" s="84"/>
      <c r="L109" s="84"/>
      <c r="M109" s="84"/>
      <c r="N109" s="84"/>
      <c r="O109" s="84"/>
      <c r="P109" s="84"/>
      <c r="Q109" s="85">
        <f>(Uitvoeringsprogramma!J109*Invoerwaarden!$J$13)+(Uitvoeringsprogramma!K109*Invoerwaarden!$J$7)+(Uitvoeringsprogramma!L109*Invoerwaarden!$J$8)+(Uitvoeringsprogramma!M109*Invoerwaarden!$J$9)+(Uitvoeringsprogramma!N109*Invoerwaarden!$J$10)+(Uitvoeringsprogramma!O109*Invoerwaarden!$J$11)+(Uitvoeringsprogramma!P109*Invoerwaarden!$J$12)</f>
        <v>0</v>
      </c>
      <c r="R109" s="86"/>
      <c r="S109" s="86"/>
      <c r="T109" s="87"/>
      <c r="U109" s="87"/>
      <c r="V109" s="87"/>
      <c r="W109" s="87"/>
      <c r="Y109" s="82"/>
      <c r="Z109" s="82"/>
      <c r="AA109" s="82"/>
      <c r="AB109" s="82"/>
      <c r="AC109" s="82"/>
      <c r="AD109" s="82"/>
      <c r="AE109" s="82"/>
      <c r="AF109" s="82"/>
      <c r="AG109" s="82"/>
    </row>
    <row r="110" spans="3:33" hidden="1" outlineLevel="1" x14ac:dyDescent="0.35">
      <c r="C110" s="303"/>
      <c r="D110" s="82"/>
      <c r="E110" s="90"/>
      <c r="F110" s="83"/>
      <c r="G110" s="159" t="s">
        <v>200</v>
      </c>
      <c r="H110" s="159"/>
      <c r="I110" s="153"/>
      <c r="J110" s="100"/>
      <c r="K110" s="84"/>
      <c r="L110" s="84"/>
      <c r="M110" s="84"/>
      <c r="N110" s="84"/>
      <c r="O110" s="84"/>
      <c r="P110" s="84"/>
      <c r="Q110" s="85">
        <f>(Uitvoeringsprogramma!J110*Invoerwaarden!$J$13)+(Uitvoeringsprogramma!K110*Invoerwaarden!$J$7)+(Uitvoeringsprogramma!L110*Invoerwaarden!$J$8)+(Uitvoeringsprogramma!M110*Invoerwaarden!$J$9)+(Uitvoeringsprogramma!N110*Invoerwaarden!$J$10)+(Uitvoeringsprogramma!O110*Invoerwaarden!$J$11)+(Uitvoeringsprogramma!P110*Invoerwaarden!$J$12)</f>
        <v>0</v>
      </c>
      <c r="R110" s="86"/>
      <c r="S110" s="86"/>
      <c r="T110" s="87"/>
      <c r="U110" s="87"/>
      <c r="V110" s="87"/>
      <c r="W110" s="87"/>
      <c r="Y110" s="82"/>
      <c r="Z110" s="82"/>
      <c r="AA110" s="82"/>
      <c r="AB110" s="82"/>
      <c r="AC110" s="82"/>
      <c r="AD110" s="82"/>
      <c r="AE110" s="82"/>
      <c r="AF110" s="82"/>
      <c r="AG110" s="82"/>
    </row>
    <row r="111" spans="3:33" hidden="1" outlineLevel="1" x14ac:dyDescent="0.35">
      <c r="C111" s="303"/>
      <c r="D111" s="82"/>
      <c r="E111" s="90"/>
      <c r="F111" s="101"/>
      <c r="G111" s="159" t="s">
        <v>200</v>
      </c>
      <c r="H111" s="159"/>
      <c r="I111" s="153"/>
      <c r="J111" s="100"/>
      <c r="K111" s="84"/>
      <c r="L111" s="84"/>
      <c r="M111" s="84"/>
      <c r="N111" s="84"/>
      <c r="O111" s="84"/>
      <c r="P111" s="84"/>
      <c r="Q111" s="85">
        <f>(Uitvoeringsprogramma!J111*Invoerwaarden!$J$13)+(Uitvoeringsprogramma!K111*Invoerwaarden!$J$7)+(Uitvoeringsprogramma!L111*Invoerwaarden!$J$8)+(Uitvoeringsprogramma!M111*Invoerwaarden!$J$9)+(Uitvoeringsprogramma!N111*Invoerwaarden!$J$10)+(Uitvoeringsprogramma!O111*Invoerwaarden!$J$11)+(Uitvoeringsprogramma!P111*Invoerwaarden!$J$12)</f>
        <v>0</v>
      </c>
      <c r="R111" s="86"/>
      <c r="S111" s="86"/>
      <c r="T111" s="87"/>
      <c r="U111" s="87"/>
      <c r="V111" s="87"/>
      <c r="W111" s="87"/>
      <c r="Y111" s="82"/>
      <c r="Z111" s="82"/>
      <c r="AA111" s="82"/>
      <c r="AB111" s="82"/>
      <c r="AC111" s="82"/>
      <c r="AD111" s="82"/>
      <c r="AE111" s="82"/>
      <c r="AF111" s="82"/>
      <c r="AG111" s="82"/>
    </row>
    <row r="112" spans="3:33" hidden="1" outlineLevel="1" x14ac:dyDescent="0.35">
      <c r="C112" s="303"/>
      <c r="D112" s="82"/>
      <c r="E112" s="90"/>
      <c r="F112" s="83"/>
      <c r="G112" s="159" t="s">
        <v>200</v>
      </c>
      <c r="H112" s="159"/>
      <c r="I112" s="153"/>
      <c r="J112" s="84"/>
      <c r="K112" s="84"/>
      <c r="L112" s="84"/>
      <c r="M112" s="84"/>
      <c r="N112" s="84"/>
      <c r="O112" s="84"/>
      <c r="P112" s="84"/>
      <c r="Q112" s="85">
        <f>(Uitvoeringsprogramma!J112*Invoerwaarden!$J$13)+(Uitvoeringsprogramma!K112*Invoerwaarden!$J$7)+(Uitvoeringsprogramma!L112*Invoerwaarden!$J$8)+(Uitvoeringsprogramma!M112*Invoerwaarden!$J$9)+(Uitvoeringsprogramma!N112*Invoerwaarden!$J$10)+(Uitvoeringsprogramma!O112*Invoerwaarden!$J$11)+(Uitvoeringsprogramma!P112*Invoerwaarden!$J$12)</f>
        <v>0</v>
      </c>
      <c r="R112" s="86"/>
      <c r="S112" s="86"/>
      <c r="T112" s="87"/>
      <c r="U112" s="87"/>
      <c r="V112" s="87"/>
      <c r="W112" s="87"/>
      <c r="Y112" s="82"/>
      <c r="Z112" s="82"/>
      <c r="AA112" s="82"/>
      <c r="AB112" s="82"/>
      <c r="AC112" s="82"/>
      <c r="AD112" s="82"/>
      <c r="AE112" s="82"/>
      <c r="AF112" s="82"/>
      <c r="AG112" s="82"/>
    </row>
    <row r="113" spans="3:33" hidden="1" outlineLevel="1" x14ac:dyDescent="0.35">
      <c r="C113" s="303"/>
      <c r="D113" s="82"/>
      <c r="E113" s="90"/>
      <c r="F113" s="83"/>
      <c r="G113" s="159" t="s">
        <v>200</v>
      </c>
      <c r="H113" s="159"/>
      <c r="I113" s="153"/>
      <c r="J113" s="84"/>
      <c r="K113" s="84"/>
      <c r="L113" s="84"/>
      <c r="M113" s="84"/>
      <c r="N113" s="84"/>
      <c r="O113" s="84"/>
      <c r="P113" s="84"/>
      <c r="Q113" s="85">
        <f>(Uitvoeringsprogramma!J113*Invoerwaarden!$J$13)+(Uitvoeringsprogramma!K113*Invoerwaarden!$J$7)+(Uitvoeringsprogramma!L113*Invoerwaarden!$J$8)+(Uitvoeringsprogramma!M113*Invoerwaarden!$J$9)+(Uitvoeringsprogramma!N113*Invoerwaarden!$J$10)+(Uitvoeringsprogramma!O113*Invoerwaarden!$J$11)+(Uitvoeringsprogramma!P113*Invoerwaarden!$J$12)</f>
        <v>0</v>
      </c>
      <c r="R113" s="86"/>
      <c r="S113" s="86"/>
      <c r="T113" s="87"/>
      <c r="U113" s="87"/>
      <c r="V113" s="87"/>
      <c r="W113" s="87"/>
      <c r="Y113" s="82"/>
      <c r="Z113" s="82"/>
      <c r="AA113" s="82"/>
      <c r="AB113" s="82"/>
      <c r="AC113" s="82"/>
      <c r="AD113" s="82"/>
      <c r="AE113" s="82"/>
      <c r="AF113" s="82"/>
      <c r="AG113" s="82"/>
    </row>
    <row r="114" spans="3:33" hidden="1" outlineLevel="1" x14ac:dyDescent="0.35">
      <c r="C114" s="303"/>
      <c r="D114" s="82"/>
      <c r="E114" s="90"/>
      <c r="F114" s="83"/>
      <c r="G114" s="159" t="s">
        <v>200</v>
      </c>
      <c r="H114" s="159"/>
      <c r="I114" s="153"/>
      <c r="J114" s="84"/>
      <c r="K114" s="84"/>
      <c r="L114" s="84"/>
      <c r="M114" s="84"/>
      <c r="N114" s="84"/>
      <c r="O114" s="84"/>
      <c r="P114" s="84"/>
      <c r="Q114" s="85">
        <f>(Uitvoeringsprogramma!J114*Invoerwaarden!$J$13)+(Uitvoeringsprogramma!K114*Invoerwaarden!$J$7)+(Uitvoeringsprogramma!L114*Invoerwaarden!$J$8)+(Uitvoeringsprogramma!M114*Invoerwaarden!$J$9)+(Uitvoeringsprogramma!N114*Invoerwaarden!$J$10)+(Uitvoeringsprogramma!O114*Invoerwaarden!$J$11)+(Uitvoeringsprogramma!P114*Invoerwaarden!$J$12)</f>
        <v>0</v>
      </c>
      <c r="R114" s="86"/>
      <c r="S114" s="86"/>
      <c r="T114" s="87"/>
      <c r="U114" s="87"/>
      <c r="V114" s="87"/>
      <c r="W114" s="87"/>
      <c r="Y114" s="82"/>
      <c r="Z114" s="82"/>
      <c r="AA114" s="82"/>
      <c r="AB114" s="82"/>
      <c r="AC114" s="82"/>
      <c r="AD114" s="82"/>
      <c r="AE114" s="82"/>
      <c r="AF114" s="82"/>
      <c r="AG114" s="82"/>
    </row>
    <row r="115" spans="3:33" s="51" customFormat="1" collapsed="1" x14ac:dyDescent="0.35">
      <c r="C115"/>
      <c r="D115" s="10"/>
      <c r="E115" s="92" t="s">
        <v>213</v>
      </c>
      <c r="F115" s="93"/>
      <c r="G115" s="159" t="s">
        <v>200</v>
      </c>
      <c r="H115" s="155">
        <f t="shared" ref="H115:W115" si="9">SUM(H100:H114)</f>
        <v>0</v>
      </c>
      <c r="I115" s="156"/>
      <c r="J115" s="95">
        <f t="shared" si="9"/>
        <v>0</v>
      </c>
      <c r="K115" s="95">
        <f t="shared" si="9"/>
        <v>0</v>
      </c>
      <c r="L115" s="95">
        <f t="shared" si="9"/>
        <v>0</v>
      </c>
      <c r="M115" s="95">
        <f t="shared" si="9"/>
        <v>0</v>
      </c>
      <c r="N115" s="95">
        <f t="shared" si="9"/>
        <v>0</v>
      </c>
      <c r="O115" s="95">
        <f t="shared" si="9"/>
        <v>0</v>
      </c>
      <c r="P115" s="95">
        <f t="shared" si="9"/>
        <v>0</v>
      </c>
      <c r="Q115" s="103">
        <f t="shared" si="9"/>
        <v>0</v>
      </c>
      <c r="R115" s="103">
        <f t="shared" si="9"/>
        <v>0</v>
      </c>
      <c r="S115" s="103">
        <f t="shared" si="9"/>
        <v>0</v>
      </c>
      <c r="T115" s="97">
        <f t="shared" si="9"/>
        <v>0</v>
      </c>
      <c r="U115" s="97">
        <f t="shared" ref="U115:V115" si="10">SUM(U100:U114)</f>
        <v>0</v>
      </c>
      <c r="V115" s="97">
        <f t="shared" si="10"/>
        <v>0</v>
      </c>
      <c r="W115" s="97">
        <f t="shared" si="9"/>
        <v>0</v>
      </c>
      <c r="Y115" s="102"/>
      <c r="Z115" s="102"/>
      <c r="AA115" s="102"/>
      <c r="AB115" s="102"/>
      <c r="AC115" s="102"/>
      <c r="AD115" s="102"/>
      <c r="AE115" s="102"/>
      <c r="AF115" s="102"/>
      <c r="AG115" s="102"/>
    </row>
    <row r="116" spans="3:33" x14ac:dyDescent="0.35">
      <c r="G116" s="157"/>
      <c r="H116" s="157"/>
      <c r="I116" s="157"/>
      <c r="Y116" s="81"/>
    </row>
    <row r="117" spans="3:33" s="51" customFormat="1" ht="15" hidden="1" outlineLevel="1" thickBot="1" x14ac:dyDescent="0.4">
      <c r="C117"/>
      <c r="D117" s="8" t="s">
        <v>168</v>
      </c>
      <c r="E117" s="8" t="s">
        <v>169</v>
      </c>
      <c r="F117" s="56" t="s">
        <v>170</v>
      </c>
      <c r="G117" s="8" t="s">
        <v>171</v>
      </c>
      <c r="H117" s="8" t="s">
        <v>172</v>
      </c>
      <c r="I117" s="56" t="s">
        <v>170</v>
      </c>
      <c r="J117" s="8" t="s">
        <v>173</v>
      </c>
      <c r="K117" s="8" t="s">
        <v>174</v>
      </c>
      <c r="L117" s="8" t="s">
        <v>175</v>
      </c>
      <c r="M117" s="8" t="s">
        <v>176</v>
      </c>
      <c r="N117" s="8" t="s">
        <v>177</v>
      </c>
      <c r="O117" s="8" t="s">
        <v>178</v>
      </c>
      <c r="P117" s="8" t="s">
        <v>179</v>
      </c>
      <c r="Q117" s="8" t="s">
        <v>180</v>
      </c>
      <c r="R117" s="8" t="s">
        <v>181</v>
      </c>
      <c r="S117" s="8" t="s">
        <v>182</v>
      </c>
      <c r="T117" s="8" t="s">
        <v>183</v>
      </c>
      <c r="U117" s="8" t="s">
        <v>184</v>
      </c>
      <c r="V117" s="8" t="s">
        <v>185</v>
      </c>
      <c r="W117" s="8" t="s">
        <v>186</v>
      </c>
      <c r="Y117" s="198" t="s">
        <v>187</v>
      </c>
      <c r="Z117" s="198" t="s">
        <v>188</v>
      </c>
      <c r="AA117" s="199" t="s">
        <v>189</v>
      </c>
      <c r="AB117" s="199" t="s">
        <v>190</v>
      </c>
      <c r="AC117" s="198" t="s">
        <v>191</v>
      </c>
      <c r="AD117" s="198" t="s">
        <v>192</v>
      </c>
      <c r="AE117" s="199" t="s">
        <v>193</v>
      </c>
      <c r="AF117" s="199" t="s">
        <v>194</v>
      </c>
      <c r="AG117" s="198" t="s">
        <v>195</v>
      </c>
    </row>
    <row r="118" spans="3:33" hidden="1" outlineLevel="1" x14ac:dyDescent="0.35">
      <c r="C118" s="302">
        <v>2025</v>
      </c>
      <c r="D118" s="82"/>
      <c r="E118" s="90"/>
      <c r="F118" s="83"/>
      <c r="G118" s="159" t="s">
        <v>200</v>
      </c>
      <c r="H118" s="159"/>
      <c r="I118" s="153"/>
      <c r="J118" s="84"/>
      <c r="K118" s="84"/>
      <c r="L118" s="84"/>
      <c r="M118" s="84"/>
      <c r="N118" s="84"/>
      <c r="O118" s="84"/>
      <c r="P118" s="84"/>
      <c r="Q118" s="85">
        <f>(Uitvoeringsprogramma!J118*Invoerwaarden!$J$13)+(Uitvoeringsprogramma!K118*Invoerwaarden!$J$7)+(Uitvoeringsprogramma!L118*Invoerwaarden!$J$8)+(Uitvoeringsprogramma!M118*Invoerwaarden!$J$9)+(Uitvoeringsprogramma!N118*Invoerwaarden!$J$10)+(Uitvoeringsprogramma!O118*Invoerwaarden!$J$11)+(Uitvoeringsprogramma!P118*Invoerwaarden!$J$12)</f>
        <v>0</v>
      </c>
      <c r="R118" s="86"/>
      <c r="S118" s="86"/>
      <c r="T118" s="87"/>
      <c r="U118" s="87"/>
      <c r="V118" s="87"/>
      <c r="W118" s="87"/>
      <c r="Y118" s="99"/>
      <c r="Z118" s="99"/>
      <c r="AA118" s="99"/>
      <c r="AB118" s="99"/>
      <c r="AC118" s="99"/>
      <c r="AD118" s="99"/>
      <c r="AE118" s="99"/>
      <c r="AF118" s="99"/>
      <c r="AG118" s="99"/>
    </row>
    <row r="119" spans="3:33" hidden="1" outlineLevel="1" x14ac:dyDescent="0.35">
      <c r="C119" s="303"/>
      <c r="D119" s="82"/>
      <c r="E119" s="90"/>
      <c r="F119" s="83"/>
      <c r="G119" s="159" t="s">
        <v>200</v>
      </c>
      <c r="H119" s="159"/>
      <c r="I119" s="153"/>
      <c r="J119" s="84"/>
      <c r="K119" s="84"/>
      <c r="L119" s="84"/>
      <c r="M119" s="84"/>
      <c r="N119" s="84"/>
      <c r="O119" s="84"/>
      <c r="P119" s="84"/>
      <c r="Q119" s="85">
        <f>(Uitvoeringsprogramma!J119*Invoerwaarden!$J$13)+(Uitvoeringsprogramma!K119*Invoerwaarden!$J$7)+(Uitvoeringsprogramma!L119*Invoerwaarden!$J$8)+(Uitvoeringsprogramma!M119*Invoerwaarden!$J$9)+(Uitvoeringsprogramma!N119*Invoerwaarden!$J$10)+(Uitvoeringsprogramma!O119*Invoerwaarden!$J$11)+(Uitvoeringsprogramma!P119*Invoerwaarden!$J$12)</f>
        <v>0</v>
      </c>
      <c r="R119" s="86"/>
      <c r="S119" s="86"/>
      <c r="T119" s="87"/>
      <c r="U119" s="87"/>
      <c r="V119" s="87"/>
      <c r="W119" s="87"/>
      <c r="Y119" s="82"/>
      <c r="Z119" s="82"/>
      <c r="AA119" s="82"/>
      <c r="AB119" s="82"/>
      <c r="AC119" s="82"/>
      <c r="AD119" s="82"/>
      <c r="AE119" s="82"/>
      <c r="AF119" s="82"/>
      <c r="AG119" s="82"/>
    </row>
    <row r="120" spans="3:33" hidden="1" outlineLevel="1" x14ac:dyDescent="0.35">
      <c r="C120" s="303"/>
      <c r="D120" s="82"/>
      <c r="E120" s="90"/>
      <c r="F120" s="83"/>
      <c r="G120" s="159" t="s">
        <v>200</v>
      </c>
      <c r="H120" s="159"/>
      <c r="I120" s="153"/>
      <c r="J120" s="84"/>
      <c r="K120" s="84"/>
      <c r="L120" s="84"/>
      <c r="M120" s="84"/>
      <c r="N120" s="84"/>
      <c r="O120" s="84"/>
      <c r="P120" s="84"/>
      <c r="Q120" s="85">
        <f>(Uitvoeringsprogramma!J120*Invoerwaarden!$J$13)+(Uitvoeringsprogramma!K120*Invoerwaarden!$J$7)+(Uitvoeringsprogramma!L120*Invoerwaarden!$J$8)+(Uitvoeringsprogramma!M120*Invoerwaarden!$J$9)+(Uitvoeringsprogramma!N120*Invoerwaarden!$J$10)+(Uitvoeringsprogramma!O120*Invoerwaarden!$J$11)+(Uitvoeringsprogramma!P120*Invoerwaarden!$J$12)</f>
        <v>0</v>
      </c>
      <c r="R120" s="86"/>
      <c r="S120" s="86"/>
      <c r="T120" s="87"/>
      <c r="U120" s="87"/>
      <c r="V120" s="87"/>
      <c r="W120" s="87"/>
      <c r="Y120" s="82"/>
      <c r="Z120" s="82"/>
      <c r="AA120" s="82"/>
      <c r="AB120" s="82"/>
      <c r="AC120" s="82"/>
      <c r="AD120" s="82"/>
      <c r="AE120" s="82"/>
      <c r="AF120" s="82"/>
      <c r="AG120" s="82"/>
    </row>
    <row r="121" spans="3:33" hidden="1" outlineLevel="1" x14ac:dyDescent="0.35">
      <c r="C121" s="303"/>
      <c r="D121" s="82"/>
      <c r="E121" s="90"/>
      <c r="F121" s="83"/>
      <c r="G121" s="159" t="s">
        <v>200</v>
      </c>
      <c r="H121" s="159"/>
      <c r="I121" s="153"/>
      <c r="J121" s="84"/>
      <c r="K121" s="84"/>
      <c r="L121" s="84"/>
      <c r="M121" s="84"/>
      <c r="N121" s="84"/>
      <c r="O121" s="84"/>
      <c r="P121" s="84"/>
      <c r="Q121" s="85">
        <f>(Uitvoeringsprogramma!J121*Invoerwaarden!$J$13)+(Uitvoeringsprogramma!K121*Invoerwaarden!$J$7)+(Uitvoeringsprogramma!L121*Invoerwaarden!$J$8)+(Uitvoeringsprogramma!M121*Invoerwaarden!$J$9)+(Uitvoeringsprogramma!N121*Invoerwaarden!$J$10)+(Uitvoeringsprogramma!O121*Invoerwaarden!$J$11)+(Uitvoeringsprogramma!P121*Invoerwaarden!$J$12)</f>
        <v>0</v>
      </c>
      <c r="R121" s="86"/>
      <c r="S121" s="86"/>
      <c r="T121" s="87"/>
      <c r="U121" s="87"/>
      <c r="V121" s="87"/>
      <c r="W121" s="87"/>
      <c r="Y121" s="82"/>
      <c r="Z121" s="82"/>
      <c r="AA121" s="82"/>
      <c r="AB121" s="82"/>
      <c r="AC121" s="82"/>
      <c r="AD121" s="82"/>
      <c r="AE121" s="82"/>
      <c r="AF121" s="82"/>
      <c r="AG121" s="82"/>
    </row>
    <row r="122" spans="3:33" hidden="1" outlineLevel="1" x14ac:dyDescent="0.35">
      <c r="C122" s="303"/>
      <c r="D122" s="82"/>
      <c r="E122" s="90"/>
      <c r="F122" s="83"/>
      <c r="G122" s="159" t="s">
        <v>200</v>
      </c>
      <c r="H122" s="159"/>
      <c r="I122" s="153"/>
      <c r="J122" s="100"/>
      <c r="K122" s="84"/>
      <c r="L122" s="84"/>
      <c r="M122" s="84"/>
      <c r="N122" s="84"/>
      <c r="O122" s="84"/>
      <c r="P122" s="84"/>
      <c r="Q122" s="85">
        <f>(Uitvoeringsprogramma!J122*Invoerwaarden!$J$13)+(Uitvoeringsprogramma!K122*Invoerwaarden!$J$7)+(Uitvoeringsprogramma!L122*Invoerwaarden!$J$8)+(Uitvoeringsprogramma!M122*Invoerwaarden!$J$9)+(Uitvoeringsprogramma!N122*Invoerwaarden!$J$10)+(Uitvoeringsprogramma!O122*Invoerwaarden!$J$11)+(Uitvoeringsprogramma!P122*Invoerwaarden!$J$12)</f>
        <v>0</v>
      </c>
      <c r="R122" s="86"/>
      <c r="S122" s="86"/>
      <c r="T122" s="87"/>
      <c r="U122" s="87"/>
      <c r="V122" s="87"/>
      <c r="W122" s="87"/>
      <c r="Y122" s="82"/>
      <c r="Z122" s="82"/>
      <c r="AA122" s="82"/>
      <c r="AB122" s="82"/>
      <c r="AC122" s="82"/>
      <c r="AD122" s="82"/>
      <c r="AE122" s="82"/>
      <c r="AF122" s="82"/>
      <c r="AG122" s="82"/>
    </row>
    <row r="123" spans="3:33" hidden="1" outlineLevel="2" x14ac:dyDescent="0.35">
      <c r="C123" s="303"/>
      <c r="D123" s="82"/>
      <c r="E123" s="90"/>
      <c r="F123" s="83"/>
      <c r="G123" s="159" t="s">
        <v>200</v>
      </c>
      <c r="H123" s="159"/>
      <c r="I123" s="153"/>
      <c r="J123" s="100"/>
      <c r="K123" s="84"/>
      <c r="L123" s="84"/>
      <c r="M123" s="84"/>
      <c r="N123" s="84"/>
      <c r="O123" s="84"/>
      <c r="P123" s="84"/>
      <c r="Q123" s="85">
        <f>(Uitvoeringsprogramma!J123*Invoerwaarden!$J$13)+(Uitvoeringsprogramma!K123*Invoerwaarden!$J$7)+(Uitvoeringsprogramma!L123*Invoerwaarden!$J$8)+(Uitvoeringsprogramma!M123*Invoerwaarden!$J$9)+(Uitvoeringsprogramma!N123*Invoerwaarden!$J$10)+(Uitvoeringsprogramma!O123*Invoerwaarden!$J$11)+(Uitvoeringsprogramma!P123*Invoerwaarden!$J$12)</f>
        <v>0</v>
      </c>
      <c r="R123" s="86"/>
      <c r="S123" s="86"/>
      <c r="T123" s="87"/>
      <c r="U123" s="87"/>
      <c r="V123" s="87"/>
      <c r="W123" s="87"/>
      <c r="Y123" s="82"/>
      <c r="Z123" s="82"/>
      <c r="AA123" s="82"/>
      <c r="AB123" s="82"/>
      <c r="AC123" s="82"/>
      <c r="AD123" s="82"/>
      <c r="AE123" s="82"/>
      <c r="AF123" s="82"/>
      <c r="AG123" s="82"/>
    </row>
    <row r="124" spans="3:33" hidden="1" outlineLevel="2" x14ac:dyDescent="0.35">
      <c r="C124" s="303"/>
      <c r="D124" s="82"/>
      <c r="E124" s="90"/>
      <c r="F124" s="101"/>
      <c r="G124" s="159" t="s">
        <v>200</v>
      </c>
      <c r="H124" s="159"/>
      <c r="I124" s="153"/>
      <c r="J124" s="100"/>
      <c r="K124" s="84"/>
      <c r="L124" s="84"/>
      <c r="M124" s="84"/>
      <c r="N124" s="84"/>
      <c r="O124" s="84"/>
      <c r="P124" s="84"/>
      <c r="Q124" s="85">
        <f>(Uitvoeringsprogramma!J124*Invoerwaarden!$J$13)+(Uitvoeringsprogramma!K124*Invoerwaarden!$J$7)+(Uitvoeringsprogramma!L124*Invoerwaarden!$J$8)+(Uitvoeringsprogramma!M124*Invoerwaarden!$J$9)+(Uitvoeringsprogramma!N124*Invoerwaarden!$J$10)+(Uitvoeringsprogramma!O124*Invoerwaarden!$J$11)+(Uitvoeringsprogramma!P124*Invoerwaarden!$J$12)</f>
        <v>0</v>
      </c>
      <c r="R124" s="86"/>
      <c r="S124" s="86"/>
      <c r="T124" s="87"/>
      <c r="U124" s="87"/>
      <c r="V124" s="87"/>
      <c r="W124" s="87"/>
      <c r="Y124" s="82"/>
      <c r="Z124" s="82"/>
      <c r="AA124" s="82"/>
      <c r="AB124" s="82"/>
      <c r="AC124" s="82"/>
      <c r="AD124" s="82"/>
      <c r="AE124" s="82"/>
      <c r="AF124" s="82"/>
      <c r="AG124" s="82"/>
    </row>
    <row r="125" spans="3:33" hidden="1" outlineLevel="2" x14ac:dyDescent="0.35">
      <c r="C125" s="303"/>
      <c r="D125" s="82"/>
      <c r="E125" s="90"/>
      <c r="F125" s="83"/>
      <c r="G125" s="159" t="s">
        <v>200</v>
      </c>
      <c r="H125" s="159"/>
      <c r="I125" s="153"/>
      <c r="J125" s="84"/>
      <c r="K125" s="84"/>
      <c r="L125" s="84"/>
      <c r="M125" s="84"/>
      <c r="N125" s="84"/>
      <c r="O125" s="84"/>
      <c r="P125" s="84"/>
      <c r="Q125" s="85">
        <f>(Uitvoeringsprogramma!J125*Invoerwaarden!$J$13)+(Uitvoeringsprogramma!K125*Invoerwaarden!$J$7)+(Uitvoeringsprogramma!L125*Invoerwaarden!$J$8)+(Uitvoeringsprogramma!M125*Invoerwaarden!$J$9)+(Uitvoeringsprogramma!N125*Invoerwaarden!$J$10)+(Uitvoeringsprogramma!O125*Invoerwaarden!$J$11)+(Uitvoeringsprogramma!P125*Invoerwaarden!$J$12)</f>
        <v>0</v>
      </c>
      <c r="R125" s="86"/>
      <c r="S125" s="86"/>
      <c r="T125" s="87"/>
      <c r="U125" s="87"/>
      <c r="V125" s="87"/>
      <c r="W125" s="87"/>
      <c r="Y125" s="82"/>
      <c r="Z125" s="82"/>
      <c r="AA125" s="82"/>
      <c r="AB125" s="82"/>
      <c r="AC125" s="82"/>
      <c r="AD125" s="82"/>
      <c r="AE125" s="82"/>
      <c r="AF125" s="82"/>
      <c r="AG125" s="82"/>
    </row>
    <row r="126" spans="3:33" hidden="1" outlineLevel="2" x14ac:dyDescent="0.35">
      <c r="C126" s="303"/>
      <c r="D126" s="82"/>
      <c r="E126" s="90"/>
      <c r="F126" s="83"/>
      <c r="G126" s="159" t="s">
        <v>200</v>
      </c>
      <c r="H126" s="159"/>
      <c r="I126" s="153"/>
      <c r="J126" s="84"/>
      <c r="K126" s="84"/>
      <c r="L126" s="84"/>
      <c r="M126" s="84"/>
      <c r="N126" s="84"/>
      <c r="O126" s="84"/>
      <c r="P126" s="84"/>
      <c r="Q126" s="85">
        <f>(Uitvoeringsprogramma!J126*Invoerwaarden!$J$13)+(Uitvoeringsprogramma!K126*Invoerwaarden!$J$7)+(Uitvoeringsprogramma!L126*Invoerwaarden!$J$8)+(Uitvoeringsprogramma!M126*Invoerwaarden!$J$9)+(Uitvoeringsprogramma!N126*Invoerwaarden!$J$10)+(Uitvoeringsprogramma!O126*Invoerwaarden!$J$11)+(Uitvoeringsprogramma!P126*Invoerwaarden!$J$12)</f>
        <v>0</v>
      </c>
      <c r="R126" s="86"/>
      <c r="S126" s="86"/>
      <c r="T126" s="87"/>
      <c r="U126" s="87"/>
      <c r="V126" s="87"/>
      <c r="W126" s="87"/>
      <c r="Y126" s="82"/>
      <c r="Z126" s="82"/>
      <c r="AA126" s="82"/>
      <c r="AB126" s="82"/>
      <c r="AC126" s="82"/>
      <c r="AD126" s="82"/>
      <c r="AE126" s="82"/>
      <c r="AF126" s="82"/>
      <c r="AG126" s="82"/>
    </row>
    <row r="127" spans="3:33" hidden="1" outlineLevel="2" x14ac:dyDescent="0.35">
      <c r="C127" s="303"/>
      <c r="D127" s="82"/>
      <c r="E127" s="90"/>
      <c r="F127" s="83"/>
      <c r="G127" s="159" t="s">
        <v>200</v>
      </c>
      <c r="H127" s="159"/>
      <c r="I127" s="153"/>
      <c r="J127" s="84"/>
      <c r="K127" s="84"/>
      <c r="L127" s="84"/>
      <c r="M127" s="84"/>
      <c r="N127" s="84"/>
      <c r="O127" s="84"/>
      <c r="P127" s="84"/>
      <c r="Q127" s="85">
        <f>(Uitvoeringsprogramma!J127*Invoerwaarden!$J$13)+(Uitvoeringsprogramma!K127*Invoerwaarden!$J$7)+(Uitvoeringsprogramma!L127*Invoerwaarden!$J$8)+(Uitvoeringsprogramma!M127*Invoerwaarden!$J$9)+(Uitvoeringsprogramma!N127*Invoerwaarden!$J$10)+(Uitvoeringsprogramma!O127*Invoerwaarden!$J$11)+(Uitvoeringsprogramma!P127*Invoerwaarden!$J$12)</f>
        <v>0</v>
      </c>
      <c r="R127" s="86"/>
      <c r="S127" s="86"/>
      <c r="T127" s="87"/>
      <c r="U127" s="87"/>
      <c r="V127" s="87"/>
      <c r="W127" s="87"/>
      <c r="Y127" s="82"/>
      <c r="Z127" s="82"/>
      <c r="AA127" s="82"/>
      <c r="AB127" s="82"/>
      <c r="AC127" s="82"/>
      <c r="AD127" s="82"/>
      <c r="AE127" s="82"/>
      <c r="AF127" s="82"/>
      <c r="AG127" s="82"/>
    </row>
    <row r="128" spans="3:33" hidden="1" outlineLevel="2" x14ac:dyDescent="0.35">
      <c r="C128" s="303"/>
      <c r="D128" s="82"/>
      <c r="E128" s="90"/>
      <c r="F128" s="83"/>
      <c r="G128" s="159" t="s">
        <v>200</v>
      </c>
      <c r="H128" s="159"/>
      <c r="I128" s="153"/>
      <c r="J128" s="100"/>
      <c r="K128" s="84"/>
      <c r="L128" s="84"/>
      <c r="M128" s="84"/>
      <c r="N128" s="84"/>
      <c r="O128" s="84"/>
      <c r="P128" s="84"/>
      <c r="Q128" s="85">
        <f>(Uitvoeringsprogramma!J128*Invoerwaarden!$J$13)+(Uitvoeringsprogramma!K128*Invoerwaarden!$J$7)+(Uitvoeringsprogramma!L128*Invoerwaarden!$J$8)+(Uitvoeringsprogramma!M128*Invoerwaarden!$J$9)+(Uitvoeringsprogramma!N128*Invoerwaarden!$J$10)+(Uitvoeringsprogramma!O128*Invoerwaarden!$J$11)+(Uitvoeringsprogramma!P128*Invoerwaarden!$J$12)</f>
        <v>0</v>
      </c>
      <c r="R128" s="86"/>
      <c r="S128" s="86"/>
      <c r="T128" s="87"/>
      <c r="U128" s="87"/>
      <c r="V128" s="87"/>
      <c r="W128" s="87"/>
      <c r="Y128" s="82"/>
      <c r="Z128" s="82"/>
      <c r="AA128" s="82"/>
      <c r="AB128" s="82"/>
      <c r="AC128" s="82"/>
      <c r="AD128" s="82"/>
      <c r="AE128" s="82"/>
      <c r="AF128" s="82"/>
      <c r="AG128" s="82"/>
    </row>
    <row r="129" spans="3:33" hidden="1" outlineLevel="2" x14ac:dyDescent="0.35">
      <c r="C129" s="303"/>
      <c r="D129" s="82"/>
      <c r="E129" s="90"/>
      <c r="F129" s="101"/>
      <c r="G129" s="159" t="s">
        <v>200</v>
      </c>
      <c r="H129" s="159"/>
      <c r="I129" s="153"/>
      <c r="J129" s="100"/>
      <c r="K129" s="84"/>
      <c r="L129" s="84"/>
      <c r="M129" s="84"/>
      <c r="N129" s="84"/>
      <c r="O129" s="84"/>
      <c r="P129" s="84"/>
      <c r="Q129" s="85">
        <f>(Uitvoeringsprogramma!J129*Invoerwaarden!$J$13)+(Uitvoeringsprogramma!K129*Invoerwaarden!$J$7)+(Uitvoeringsprogramma!L129*Invoerwaarden!$J$8)+(Uitvoeringsprogramma!M129*Invoerwaarden!$J$9)+(Uitvoeringsprogramma!N129*Invoerwaarden!$J$10)+(Uitvoeringsprogramma!O129*Invoerwaarden!$J$11)+(Uitvoeringsprogramma!P129*Invoerwaarden!$J$12)</f>
        <v>0</v>
      </c>
      <c r="R129" s="86"/>
      <c r="S129" s="86"/>
      <c r="T129" s="87"/>
      <c r="U129" s="87"/>
      <c r="V129" s="87"/>
      <c r="W129" s="87"/>
      <c r="Y129" s="82"/>
      <c r="Z129" s="82"/>
      <c r="AA129" s="82"/>
      <c r="AB129" s="82"/>
      <c r="AC129" s="82"/>
      <c r="AD129" s="82"/>
      <c r="AE129" s="82"/>
      <c r="AF129" s="82"/>
      <c r="AG129" s="82"/>
    </row>
    <row r="130" spans="3:33" hidden="1" outlineLevel="2" x14ac:dyDescent="0.35">
      <c r="C130" s="303"/>
      <c r="D130" s="82"/>
      <c r="E130" s="90"/>
      <c r="F130" s="83"/>
      <c r="G130" s="159" t="s">
        <v>200</v>
      </c>
      <c r="H130" s="159"/>
      <c r="I130" s="153"/>
      <c r="J130" s="84"/>
      <c r="K130" s="84"/>
      <c r="L130" s="84"/>
      <c r="M130" s="84"/>
      <c r="N130" s="84"/>
      <c r="O130" s="84"/>
      <c r="P130" s="84"/>
      <c r="Q130" s="85">
        <f>(Uitvoeringsprogramma!J130*Invoerwaarden!$J$13)+(Uitvoeringsprogramma!K130*Invoerwaarden!$J$7)+(Uitvoeringsprogramma!L130*Invoerwaarden!$J$8)+(Uitvoeringsprogramma!M130*Invoerwaarden!$J$9)+(Uitvoeringsprogramma!N130*Invoerwaarden!$J$10)+(Uitvoeringsprogramma!O130*Invoerwaarden!$J$11)+(Uitvoeringsprogramma!P130*Invoerwaarden!$J$12)</f>
        <v>0</v>
      </c>
      <c r="R130" s="86"/>
      <c r="S130" s="86"/>
      <c r="T130" s="87"/>
      <c r="U130" s="87"/>
      <c r="V130" s="87"/>
      <c r="W130" s="87"/>
      <c r="Y130" s="82"/>
      <c r="Z130" s="82"/>
      <c r="AA130" s="82"/>
      <c r="AB130" s="82"/>
      <c r="AC130" s="82"/>
      <c r="AD130" s="82"/>
      <c r="AE130" s="82"/>
      <c r="AF130" s="82"/>
      <c r="AG130" s="82"/>
    </row>
    <row r="131" spans="3:33" hidden="1" outlineLevel="2" x14ac:dyDescent="0.35">
      <c r="C131" s="303"/>
      <c r="D131" s="82"/>
      <c r="E131" s="90"/>
      <c r="F131" s="83"/>
      <c r="G131" s="159" t="s">
        <v>200</v>
      </c>
      <c r="H131" s="159"/>
      <c r="I131" s="153"/>
      <c r="J131" s="84"/>
      <c r="K131" s="84"/>
      <c r="L131" s="84"/>
      <c r="M131" s="84"/>
      <c r="N131" s="84"/>
      <c r="O131" s="84"/>
      <c r="P131" s="84"/>
      <c r="Q131" s="85">
        <f>(Uitvoeringsprogramma!J131*Invoerwaarden!$J$13)+(Uitvoeringsprogramma!K131*Invoerwaarden!$J$7)+(Uitvoeringsprogramma!L131*Invoerwaarden!$J$8)+(Uitvoeringsprogramma!M131*Invoerwaarden!$J$9)+(Uitvoeringsprogramma!N131*Invoerwaarden!$J$10)+(Uitvoeringsprogramma!O131*Invoerwaarden!$J$11)+(Uitvoeringsprogramma!P131*Invoerwaarden!$J$12)</f>
        <v>0</v>
      </c>
      <c r="R131" s="86"/>
      <c r="S131" s="86"/>
      <c r="T131" s="87"/>
      <c r="U131" s="87"/>
      <c r="V131" s="87"/>
      <c r="W131" s="87"/>
      <c r="Y131" s="82"/>
      <c r="Z131" s="82"/>
      <c r="AA131" s="82"/>
      <c r="AB131" s="82"/>
      <c r="AC131" s="82"/>
      <c r="AD131" s="82"/>
      <c r="AE131" s="82"/>
      <c r="AF131" s="82"/>
      <c r="AG131" s="82"/>
    </row>
    <row r="132" spans="3:33" hidden="1" outlineLevel="2" x14ac:dyDescent="0.35">
      <c r="C132" s="303"/>
      <c r="D132" s="82"/>
      <c r="E132" s="90"/>
      <c r="F132" s="83"/>
      <c r="G132" s="159" t="s">
        <v>200</v>
      </c>
      <c r="H132" s="159"/>
      <c r="I132" s="153"/>
      <c r="J132" s="84"/>
      <c r="K132" s="84"/>
      <c r="L132" s="84"/>
      <c r="M132" s="84"/>
      <c r="N132" s="84"/>
      <c r="O132" s="84"/>
      <c r="P132" s="84"/>
      <c r="Q132" s="85">
        <f>(Uitvoeringsprogramma!J132*Invoerwaarden!$J$13)+(Uitvoeringsprogramma!K132*Invoerwaarden!$J$7)+(Uitvoeringsprogramma!L132*Invoerwaarden!$J$8)+(Uitvoeringsprogramma!M132*Invoerwaarden!$J$9)+(Uitvoeringsprogramma!N132*Invoerwaarden!$J$10)+(Uitvoeringsprogramma!O132*Invoerwaarden!$J$11)+(Uitvoeringsprogramma!P132*Invoerwaarden!$J$12)</f>
        <v>0</v>
      </c>
      <c r="R132" s="86"/>
      <c r="S132" s="86"/>
      <c r="T132" s="87"/>
      <c r="U132" s="87"/>
      <c r="V132" s="87"/>
      <c r="W132" s="87"/>
      <c r="Y132" s="82"/>
      <c r="Z132" s="82"/>
      <c r="AA132" s="82"/>
      <c r="AB132" s="82"/>
      <c r="AC132" s="82"/>
      <c r="AD132" s="82"/>
      <c r="AE132" s="82"/>
      <c r="AF132" s="82"/>
      <c r="AG132" s="82"/>
    </row>
    <row r="133" spans="3:33" s="51" customFormat="1" hidden="1" outlineLevel="1" collapsed="1" x14ac:dyDescent="0.35">
      <c r="C133"/>
      <c r="D133" s="10"/>
      <c r="E133" s="92" t="s">
        <v>213</v>
      </c>
      <c r="F133" s="93"/>
      <c r="G133" s="159" t="s">
        <v>200</v>
      </c>
      <c r="H133" s="155">
        <f t="shared" ref="H133:W133" si="11">SUM(H118:H132)</f>
        <v>0</v>
      </c>
      <c r="I133" s="156"/>
      <c r="J133" s="95">
        <f t="shared" si="11"/>
        <v>0</v>
      </c>
      <c r="K133" s="95">
        <f t="shared" si="11"/>
        <v>0</v>
      </c>
      <c r="L133" s="95">
        <f t="shared" si="11"/>
        <v>0</v>
      </c>
      <c r="M133" s="95">
        <f t="shared" si="11"/>
        <v>0</v>
      </c>
      <c r="N133" s="95">
        <f t="shared" si="11"/>
        <v>0</v>
      </c>
      <c r="O133" s="95">
        <f t="shared" si="11"/>
        <v>0</v>
      </c>
      <c r="P133" s="95">
        <f t="shared" si="11"/>
        <v>0</v>
      </c>
      <c r="Q133" s="103">
        <f t="shared" si="11"/>
        <v>0</v>
      </c>
      <c r="R133" s="103">
        <f t="shared" si="11"/>
        <v>0</v>
      </c>
      <c r="S133" s="103">
        <f t="shared" si="11"/>
        <v>0</v>
      </c>
      <c r="T133" s="97">
        <f t="shared" si="11"/>
        <v>0</v>
      </c>
      <c r="U133" s="97">
        <f t="shared" ref="U133:V133" si="12">SUM(U118:U132)</f>
        <v>0</v>
      </c>
      <c r="V133" s="97">
        <f t="shared" si="12"/>
        <v>0</v>
      </c>
      <c r="W133" s="97">
        <f t="shared" si="11"/>
        <v>0</v>
      </c>
      <c r="Y133" s="102"/>
      <c r="Z133" s="102"/>
      <c r="AA133" s="102"/>
      <c r="AB133" s="102"/>
      <c r="AC133" s="102"/>
      <c r="AD133" s="102"/>
      <c r="AE133" s="102"/>
      <c r="AF133" s="102"/>
      <c r="AG133" s="102"/>
    </row>
    <row r="134" spans="3:33" collapsed="1" x14ac:dyDescent="0.35">
      <c r="C134" s="151" t="s">
        <v>216</v>
      </c>
      <c r="G134" s="157"/>
      <c r="H134" s="157"/>
      <c r="I134" s="157"/>
      <c r="Y134" s="81"/>
    </row>
    <row r="135" spans="3:33" s="51" customFormat="1" ht="15" hidden="1" outlineLevel="1" thickBot="1" x14ac:dyDescent="0.4">
      <c r="C135"/>
      <c r="D135" s="8" t="s">
        <v>168</v>
      </c>
      <c r="E135" s="8" t="s">
        <v>169</v>
      </c>
      <c r="F135" s="56" t="s">
        <v>170</v>
      </c>
      <c r="G135" s="8" t="s">
        <v>171</v>
      </c>
      <c r="H135" s="8" t="s">
        <v>172</v>
      </c>
      <c r="I135" s="56" t="s">
        <v>170</v>
      </c>
      <c r="J135" s="8" t="s">
        <v>173</v>
      </c>
      <c r="K135" s="8" t="s">
        <v>174</v>
      </c>
      <c r="L135" s="8" t="s">
        <v>175</v>
      </c>
      <c r="M135" s="8" t="s">
        <v>176</v>
      </c>
      <c r="N135" s="8" t="s">
        <v>177</v>
      </c>
      <c r="O135" s="8" t="s">
        <v>178</v>
      </c>
      <c r="P135" s="8" t="s">
        <v>179</v>
      </c>
      <c r="Q135" s="8" t="s">
        <v>180</v>
      </c>
      <c r="R135" s="8" t="s">
        <v>181</v>
      </c>
      <c r="S135" s="8" t="s">
        <v>182</v>
      </c>
      <c r="T135" s="8" t="s">
        <v>183</v>
      </c>
      <c r="U135" s="8" t="s">
        <v>184</v>
      </c>
      <c r="V135" s="8" t="s">
        <v>185</v>
      </c>
      <c r="W135" s="8" t="s">
        <v>186</v>
      </c>
      <c r="Y135" s="198" t="s">
        <v>187</v>
      </c>
      <c r="Z135" s="198" t="s">
        <v>188</v>
      </c>
      <c r="AA135" s="199" t="s">
        <v>189</v>
      </c>
      <c r="AB135" s="199" t="s">
        <v>190</v>
      </c>
      <c r="AC135" s="198" t="s">
        <v>191</v>
      </c>
      <c r="AD135" s="198" t="s">
        <v>192</v>
      </c>
      <c r="AE135" s="199" t="s">
        <v>193</v>
      </c>
      <c r="AF135" s="199" t="s">
        <v>194</v>
      </c>
      <c r="AG135" s="198" t="s">
        <v>195</v>
      </c>
    </row>
    <row r="136" spans="3:33" hidden="1" outlineLevel="1" x14ac:dyDescent="0.35">
      <c r="C136" s="302">
        <v>2026</v>
      </c>
      <c r="D136" s="82"/>
      <c r="E136" s="90"/>
      <c r="F136" s="83"/>
      <c r="G136" s="159" t="s">
        <v>200</v>
      </c>
      <c r="H136" s="159"/>
      <c r="I136" s="153"/>
      <c r="J136" s="84"/>
      <c r="K136" s="84"/>
      <c r="L136" s="84"/>
      <c r="M136" s="84"/>
      <c r="N136" s="84"/>
      <c r="O136" s="84"/>
      <c r="P136" s="84"/>
      <c r="Q136" s="85">
        <f>(Uitvoeringsprogramma!J136*Invoerwaarden!$J$13)+(Uitvoeringsprogramma!K136*Invoerwaarden!$J$7)+(Uitvoeringsprogramma!L136*Invoerwaarden!$J$8)+(Uitvoeringsprogramma!M136*Invoerwaarden!$J$9)+(Uitvoeringsprogramma!N136*Invoerwaarden!$J$10)+(Uitvoeringsprogramma!O136*Invoerwaarden!$J$11)+(Uitvoeringsprogramma!P136*Invoerwaarden!$J$12)</f>
        <v>0</v>
      </c>
      <c r="R136" s="86"/>
      <c r="S136" s="86"/>
      <c r="T136" s="87"/>
      <c r="U136" s="87"/>
      <c r="V136" s="87"/>
      <c r="W136" s="87"/>
      <c r="Y136" s="99"/>
      <c r="Z136" s="99"/>
      <c r="AA136" s="99"/>
      <c r="AB136" s="99"/>
      <c r="AC136" s="99"/>
      <c r="AD136" s="99"/>
      <c r="AE136" s="99"/>
      <c r="AF136" s="99"/>
      <c r="AG136" s="99"/>
    </row>
    <row r="137" spans="3:33" hidden="1" outlineLevel="1" x14ac:dyDescent="0.35">
      <c r="C137" s="303"/>
      <c r="D137" s="82"/>
      <c r="E137" s="90"/>
      <c r="F137" s="83"/>
      <c r="G137" s="159" t="s">
        <v>200</v>
      </c>
      <c r="H137" s="159"/>
      <c r="I137" s="153"/>
      <c r="J137" s="84"/>
      <c r="K137" s="84"/>
      <c r="L137" s="84"/>
      <c r="M137" s="84"/>
      <c r="N137" s="84"/>
      <c r="O137" s="84"/>
      <c r="P137" s="84"/>
      <c r="Q137" s="85">
        <f>(Uitvoeringsprogramma!J137*Invoerwaarden!$J$13)+(Uitvoeringsprogramma!K137*Invoerwaarden!$J$7)+(Uitvoeringsprogramma!L137*Invoerwaarden!$J$8)+(Uitvoeringsprogramma!M137*Invoerwaarden!$J$9)+(Uitvoeringsprogramma!N137*Invoerwaarden!$J$10)+(Uitvoeringsprogramma!O137*Invoerwaarden!$J$11)+(Uitvoeringsprogramma!P137*Invoerwaarden!$J$12)</f>
        <v>0</v>
      </c>
      <c r="R137" s="86"/>
      <c r="S137" s="86"/>
      <c r="T137" s="87"/>
      <c r="U137" s="87"/>
      <c r="V137" s="87"/>
      <c r="W137" s="87"/>
      <c r="Y137" s="82"/>
      <c r="Z137" s="82"/>
      <c r="AA137" s="82"/>
      <c r="AB137" s="82"/>
      <c r="AC137" s="82"/>
      <c r="AD137" s="82"/>
      <c r="AE137" s="82"/>
      <c r="AF137" s="82"/>
      <c r="AG137" s="82"/>
    </row>
    <row r="138" spans="3:33" hidden="1" outlineLevel="1" x14ac:dyDescent="0.35">
      <c r="C138" s="303"/>
      <c r="D138" s="82"/>
      <c r="E138" s="90"/>
      <c r="F138" s="83"/>
      <c r="G138" s="159" t="s">
        <v>200</v>
      </c>
      <c r="H138" s="159"/>
      <c r="I138" s="153"/>
      <c r="J138" s="84"/>
      <c r="K138" s="84"/>
      <c r="L138" s="84"/>
      <c r="M138" s="84"/>
      <c r="N138" s="84"/>
      <c r="O138" s="84"/>
      <c r="P138" s="84"/>
      <c r="Q138" s="85">
        <f>(Uitvoeringsprogramma!J138*Invoerwaarden!$J$13)+(Uitvoeringsprogramma!K138*Invoerwaarden!$J$7)+(Uitvoeringsprogramma!L138*Invoerwaarden!$J$8)+(Uitvoeringsprogramma!M138*Invoerwaarden!$J$9)+(Uitvoeringsprogramma!N138*Invoerwaarden!$J$10)+(Uitvoeringsprogramma!O138*Invoerwaarden!$J$11)+(Uitvoeringsprogramma!P138*Invoerwaarden!$J$12)</f>
        <v>0</v>
      </c>
      <c r="R138" s="86"/>
      <c r="S138" s="86"/>
      <c r="T138" s="87"/>
      <c r="U138" s="87"/>
      <c r="V138" s="87"/>
      <c r="W138" s="87"/>
      <c r="Y138" s="82"/>
      <c r="Z138" s="82"/>
      <c r="AA138" s="82"/>
      <c r="AB138" s="82"/>
      <c r="AC138" s="82"/>
      <c r="AD138" s="82"/>
      <c r="AE138" s="82"/>
      <c r="AF138" s="82"/>
      <c r="AG138" s="82"/>
    </row>
    <row r="139" spans="3:33" hidden="1" outlineLevel="1" x14ac:dyDescent="0.35">
      <c r="C139" s="303"/>
      <c r="D139" s="82"/>
      <c r="E139" s="90"/>
      <c r="F139" s="83"/>
      <c r="G139" s="159" t="s">
        <v>200</v>
      </c>
      <c r="H139" s="159"/>
      <c r="I139" s="153"/>
      <c r="J139" s="84"/>
      <c r="K139" s="84"/>
      <c r="L139" s="84"/>
      <c r="M139" s="84"/>
      <c r="N139" s="84"/>
      <c r="O139" s="84"/>
      <c r="P139" s="84"/>
      <c r="Q139" s="85">
        <f>(Uitvoeringsprogramma!J139*Invoerwaarden!$J$13)+(Uitvoeringsprogramma!K139*Invoerwaarden!$J$7)+(Uitvoeringsprogramma!L139*Invoerwaarden!$J$8)+(Uitvoeringsprogramma!M139*Invoerwaarden!$J$9)+(Uitvoeringsprogramma!N139*Invoerwaarden!$J$10)+(Uitvoeringsprogramma!O139*Invoerwaarden!$J$11)+(Uitvoeringsprogramma!P139*Invoerwaarden!$J$12)</f>
        <v>0</v>
      </c>
      <c r="R139" s="86"/>
      <c r="S139" s="86"/>
      <c r="T139" s="87"/>
      <c r="U139" s="87"/>
      <c r="V139" s="87"/>
      <c r="W139" s="87"/>
      <c r="Y139" s="82"/>
      <c r="Z139" s="82"/>
      <c r="AA139" s="82"/>
      <c r="AB139" s="82"/>
      <c r="AC139" s="82"/>
      <c r="AD139" s="82"/>
      <c r="AE139" s="82"/>
      <c r="AF139" s="82"/>
      <c r="AG139" s="82"/>
    </row>
    <row r="140" spans="3:33" hidden="1" outlineLevel="1" x14ac:dyDescent="0.35">
      <c r="C140" s="303"/>
      <c r="D140" s="82"/>
      <c r="E140" s="90"/>
      <c r="F140" s="83"/>
      <c r="G140" s="159" t="s">
        <v>200</v>
      </c>
      <c r="H140" s="159"/>
      <c r="I140" s="153"/>
      <c r="J140" s="100"/>
      <c r="K140" s="84"/>
      <c r="L140" s="84"/>
      <c r="M140" s="84"/>
      <c r="N140" s="84"/>
      <c r="O140" s="84"/>
      <c r="P140" s="84"/>
      <c r="Q140" s="85">
        <f>(Uitvoeringsprogramma!J140*Invoerwaarden!$J$13)+(Uitvoeringsprogramma!K140*Invoerwaarden!$J$7)+(Uitvoeringsprogramma!L140*Invoerwaarden!$J$8)+(Uitvoeringsprogramma!M140*Invoerwaarden!$J$9)+(Uitvoeringsprogramma!N140*Invoerwaarden!$J$10)+(Uitvoeringsprogramma!O140*Invoerwaarden!$J$11)+(Uitvoeringsprogramma!P140*Invoerwaarden!$J$12)</f>
        <v>0</v>
      </c>
      <c r="R140" s="86"/>
      <c r="S140" s="86"/>
      <c r="T140" s="87"/>
      <c r="U140" s="87"/>
      <c r="V140" s="87"/>
      <c r="W140" s="87"/>
      <c r="Y140" s="82"/>
      <c r="Z140" s="82"/>
      <c r="AA140" s="82"/>
      <c r="AB140" s="82"/>
      <c r="AC140" s="82"/>
      <c r="AD140" s="82"/>
      <c r="AE140" s="82"/>
      <c r="AF140" s="82"/>
      <c r="AG140" s="82"/>
    </row>
    <row r="141" spans="3:33" hidden="1" outlineLevel="2" x14ac:dyDescent="0.35">
      <c r="C141" s="303"/>
      <c r="D141" s="82"/>
      <c r="E141" s="90"/>
      <c r="F141" s="83"/>
      <c r="G141" s="159" t="s">
        <v>200</v>
      </c>
      <c r="H141" s="159"/>
      <c r="I141" s="153"/>
      <c r="J141" s="100"/>
      <c r="K141" s="84"/>
      <c r="L141" s="84"/>
      <c r="M141" s="84"/>
      <c r="N141" s="84"/>
      <c r="O141" s="84"/>
      <c r="P141" s="84"/>
      <c r="Q141" s="85">
        <f>(Uitvoeringsprogramma!J141*Invoerwaarden!$J$13)+(Uitvoeringsprogramma!K141*Invoerwaarden!$J$7)+(Uitvoeringsprogramma!L141*Invoerwaarden!$J$8)+(Uitvoeringsprogramma!M141*Invoerwaarden!$J$9)+(Uitvoeringsprogramma!N141*Invoerwaarden!$J$10)+(Uitvoeringsprogramma!O141*Invoerwaarden!$J$11)+(Uitvoeringsprogramma!P141*Invoerwaarden!$J$12)</f>
        <v>0</v>
      </c>
      <c r="R141" s="86"/>
      <c r="S141" s="86"/>
      <c r="T141" s="87"/>
      <c r="U141" s="87"/>
      <c r="V141" s="87"/>
      <c r="W141" s="87"/>
      <c r="Y141" s="82"/>
      <c r="Z141" s="82"/>
      <c r="AA141" s="82"/>
      <c r="AB141" s="82"/>
      <c r="AC141" s="82"/>
      <c r="AD141" s="82"/>
      <c r="AE141" s="82"/>
      <c r="AF141" s="82"/>
      <c r="AG141" s="82"/>
    </row>
    <row r="142" spans="3:33" hidden="1" outlineLevel="2" x14ac:dyDescent="0.35">
      <c r="C142" s="303"/>
      <c r="D142" s="82"/>
      <c r="E142" s="90"/>
      <c r="F142" s="101"/>
      <c r="G142" s="159" t="s">
        <v>200</v>
      </c>
      <c r="H142" s="159"/>
      <c r="I142" s="153"/>
      <c r="J142" s="100"/>
      <c r="K142" s="84"/>
      <c r="L142" s="84"/>
      <c r="M142" s="84"/>
      <c r="N142" s="84"/>
      <c r="O142" s="84"/>
      <c r="P142" s="84"/>
      <c r="Q142" s="85">
        <f>(Uitvoeringsprogramma!J142*Invoerwaarden!$J$13)+(Uitvoeringsprogramma!K142*Invoerwaarden!$J$7)+(Uitvoeringsprogramma!L142*Invoerwaarden!$J$8)+(Uitvoeringsprogramma!M142*Invoerwaarden!$J$9)+(Uitvoeringsprogramma!N142*Invoerwaarden!$J$10)+(Uitvoeringsprogramma!O142*Invoerwaarden!$J$11)+(Uitvoeringsprogramma!P142*Invoerwaarden!$J$12)</f>
        <v>0</v>
      </c>
      <c r="R142" s="86"/>
      <c r="S142" s="86"/>
      <c r="T142" s="87"/>
      <c r="U142" s="87"/>
      <c r="V142" s="87"/>
      <c r="W142" s="87"/>
      <c r="Y142" s="82"/>
      <c r="Z142" s="82"/>
      <c r="AA142" s="82"/>
      <c r="AB142" s="82"/>
      <c r="AC142" s="82"/>
      <c r="AD142" s="82"/>
      <c r="AE142" s="82"/>
      <c r="AF142" s="82"/>
      <c r="AG142" s="82"/>
    </row>
    <row r="143" spans="3:33" hidden="1" outlineLevel="2" x14ac:dyDescent="0.35">
      <c r="C143" s="303"/>
      <c r="D143" s="82"/>
      <c r="E143" s="90"/>
      <c r="F143" s="83"/>
      <c r="G143" s="159" t="s">
        <v>200</v>
      </c>
      <c r="H143" s="159"/>
      <c r="I143" s="153"/>
      <c r="J143" s="84"/>
      <c r="K143" s="84"/>
      <c r="L143" s="84"/>
      <c r="M143" s="84"/>
      <c r="N143" s="84"/>
      <c r="O143" s="84"/>
      <c r="P143" s="84"/>
      <c r="Q143" s="85">
        <f>(Uitvoeringsprogramma!J143*Invoerwaarden!$J$13)+(Uitvoeringsprogramma!K143*Invoerwaarden!$J$7)+(Uitvoeringsprogramma!L143*Invoerwaarden!$J$8)+(Uitvoeringsprogramma!M143*Invoerwaarden!$J$9)+(Uitvoeringsprogramma!N143*Invoerwaarden!$J$10)+(Uitvoeringsprogramma!O143*Invoerwaarden!$J$11)+(Uitvoeringsprogramma!P143*Invoerwaarden!$J$12)</f>
        <v>0</v>
      </c>
      <c r="R143" s="86"/>
      <c r="S143" s="86"/>
      <c r="T143" s="87"/>
      <c r="U143" s="87"/>
      <c r="V143" s="87"/>
      <c r="W143" s="87"/>
      <c r="Y143" s="82"/>
      <c r="Z143" s="82"/>
      <c r="AA143" s="82"/>
      <c r="AB143" s="82"/>
      <c r="AC143" s="82"/>
      <c r="AD143" s="82"/>
      <c r="AE143" s="82"/>
      <c r="AF143" s="82"/>
      <c r="AG143" s="82"/>
    </row>
    <row r="144" spans="3:33" hidden="1" outlineLevel="2" x14ac:dyDescent="0.35">
      <c r="C144" s="303"/>
      <c r="D144" s="82"/>
      <c r="E144" s="90"/>
      <c r="F144" s="83"/>
      <c r="G144" s="159" t="s">
        <v>200</v>
      </c>
      <c r="H144" s="159"/>
      <c r="I144" s="153"/>
      <c r="J144" s="84"/>
      <c r="K144" s="84"/>
      <c r="L144" s="84"/>
      <c r="M144" s="84"/>
      <c r="N144" s="84"/>
      <c r="O144" s="84"/>
      <c r="P144" s="84"/>
      <c r="Q144" s="85">
        <f>(Uitvoeringsprogramma!J144*Invoerwaarden!$J$13)+(Uitvoeringsprogramma!K144*Invoerwaarden!$J$7)+(Uitvoeringsprogramma!L144*Invoerwaarden!$J$8)+(Uitvoeringsprogramma!M144*Invoerwaarden!$J$9)+(Uitvoeringsprogramma!N144*Invoerwaarden!$J$10)+(Uitvoeringsprogramma!O144*Invoerwaarden!$J$11)+(Uitvoeringsprogramma!P144*Invoerwaarden!$J$12)</f>
        <v>0</v>
      </c>
      <c r="R144" s="86"/>
      <c r="S144" s="86"/>
      <c r="T144" s="87"/>
      <c r="U144" s="87"/>
      <c r="V144" s="87"/>
      <c r="W144" s="87"/>
      <c r="Y144" s="82"/>
      <c r="Z144" s="82"/>
      <c r="AA144" s="82"/>
      <c r="AB144" s="82"/>
      <c r="AC144" s="82"/>
      <c r="AD144" s="82"/>
      <c r="AE144" s="82"/>
      <c r="AF144" s="82"/>
      <c r="AG144" s="82"/>
    </row>
    <row r="145" spans="3:33" hidden="1" outlineLevel="2" x14ac:dyDescent="0.35">
      <c r="C145" s="303"/>
      <c r="D145" s="82"/>
      <c r="E145" s="90"/>
      <c r="F145" s="83"/>
      <c r="G145" s="159" t="s">
        <v>200</v>
      </c>
      <c r="H145" s="159"/>
      <c r="I145" s="153"/>
      <c r="J145" s="84"/>
      <c r="K145" s="84"/>
      <c r="L145" s="84"/>
      <c r="M145" s="84"/>
      <c r="N145" s="84"/>
      <c r="O145" s="84"/>
      <c r="P145" s="84"/>
      <c r="Q145" s="85">
        <f>(Uitvoeringsprogramma!J145*Invoerwaarden!$J$13)+(Uitvoeringsprogramma!K145*Invoerwaarden!$J$7)+(Uitvoeringsprogramma!L145*Invoerwaarden!$J$8)+(Uitvoeringsprogramma!M145*Invoerwaarden!$J$9)+(Uitvoeringsprogramma!N145*Invoerwaarden!$J$10)+(Uitvoeringsprogramma!O145*Invoerwaarden!$J$11)+(Uitvoeringsprogramma!P145*Invoerwaarden!$J$12)</f>
        <v>0</v>
      </c>
      <c r="R145" s="86"/>
      <c r="S145" s="86"/>
      <c r="T145" s="87"/>
      <c r="U145" s="87"/>
      <c r="V145" s="87"/>
      <c r="W145" s="87"/>
      <c r="Y145" s="82"/>
      <c r="Z145" s="82"/>
      <c r="AA145" s="82"/>
      <c r="AB145" s="82"/>
      <c r="AC145" s="82"/>
      <c r="AD145" s="82"/>
      <c r="AE145" s="82"/>
      <c r="AF145" s="82"/>
      <c r="AG145" s="82"/>
    </row>
    <row r="146" spans="3:33" hidden="1" outlineLevel="2" x14ac:dyDescent="0.35">
      <c r="C146" s="303"/>
      <c r="D146" s="82"/>
      <c r="E146" s="90"/>
      <c r="F146" s="83"/>
      <c r="G146" s="159" t="s">
        <v>200</v>
      </c>
      <c r="H146" s="159"/>
      <c r="I146" s="153"/>
      <c r="J146" s="100"/>
      <c r="K146" s="84"/>
      <c r="L146" s="84"/>
      <c r="M146" s="84"/>
      <c r="N146" s="84"/>
      <c r="O146" s="84"/>
      <c r="P146" s="84"/>
      <c r="Q146" s="85">
        <f>(Uitvoeringsprogramma!J146*Invoerwaarden!$J$13)+(Uitvoeringsprogramma!K146*Invoerwaarden!$J$7)+(Uitvoeringsprogramma!L146*Invoerwaarden!$J$8)+(Uitvoeringsprogramma!M146*Invoerwaarden!$J$9)+(Uitvoeringsprogramma!N146*Invoerwaarden!$J$10)+(Uitvoeringsprogramma!O146*Invoerwaarden!$J$11)+(Uitvoeringsprogramma!P146*Invoerwaarden!$J$12)</f>
        <v>0</v>
      </c>
      <c r="R146" s="86"/>
      <c r="S146" s="86"/>
      <c r="T146" s="87"/>
      <c r="U146" s="87"/>
      <c r="V146" s="87"/>
      <c r="W146" s="87"/>
      <c r="Y146" s="82"/>
      <c r="Z146" s="82"/>
      <c r="AA146" s="82"/>
      <c r="AB146" s="82"/>
      <c r="AC146" s="82"/>
      <c r="AD146" s="82"/>
      <c r="AE146" s="82"/>
      <c r="AF146" s="82"/>
      <c r="AG146" s="82"/>
    </row>
    <row r="147" spans="3:33" hidden="1" outlineLevel="2" x14ac:dyDescent="0.35">
      <c r="C147" s="303"/>
      <c r="D147" s="82"/>
      <c r="E147" s="90"/>
      <c r="F147" s="101"/>
      <c r="G147" s="159" t="s">
        <v>200</v>
      </c>
      <c r="H147" s="159"/>
      <c r="I147" s="153"/>
      <c r="J147" s="100"/>
      <c r="K147" s="84"/>
      <c r="L147" s="84"/>
      <c r="M147" s="84"/>
      <c r="N147" s="84"/>
      <c r="O147" s="84"/>
      <c r="P147" s="84"/>
      <c r="Q147" s="85">
        <f>(Uitvoeringsprogramma!J147*Invoerwaarden!$J$13)+(Uitvoeringsprogramma!K147*Invoerwaarden!$J$7)+(Uitvoeringsprogramma!L147*Invoerwaarden!$J$8)+(Uitvoeringsprogramma!M147*Invoerwaarden!$J$9)+(Uitvoeringsprogramma!N147*Invoerwaarden!$J$10)+(Uitvoeringsprogramma!O147*Invoerwaarden!$J$11)+(Uitvoeringsprogramma!P147*Invoerwaarden!$J$12)</f>
        <v>0</v>
      </c>
      <c r="R147" s="86"/>
      <c r="S147" s="86"/>
      <c r="T147" s="87"/>
      <c r="U147" s="87"/>
      <c r="V147" s="87"/>
      <c r="W147" s="87"/>
      <c r="Y147" s="82"/>
      <c r="Z147" s="82"/>
      <c r="AA147" s="82"/>
      <c r="AB147" s="82"/>
      <c r="AC147" s="82"/>
      <c r="AD147" s="82"/>
      <c r="AE147" s="82"/>
      <c r="AF147" s="82"/>
      <c r="AG147" s="82"/>
    </row>
    <row r="148" spans="3:33" hidden="1" outlineLevel="2" x14ac:dyDescent="0.35">
      <c r="C148" s="303"/>
      <c r="D148" s="82"/>
      <c r="E148" s="90"/>
      <c r="F148" s="83"/>
      <c r="G148" s="159" t="s">
        <v>200</v>
      </c>
      <c r="H148" s="159"/>
      <c r="I148" s="153"/>
      <c r="J148" s="84"/>
      <c r="K148" s="84"/>
      <c r="L148" s="84"/>
      <c r="M148" s="84"/>
      <c r="N148" s="84"/>
      <c r="O148" s="84"/>
      <c r="P148" s="84"/>
      <c r="Q148" s="85">
        <f>(Uitvoeringsprogramma!J148*Invoerwaarden!$J$13)+(Uitvoeringsprogramma!K148*Invoerwaarden!$J$7)+(Uitvoeringsprogramma!L148*Invoerwaarden!$J$8)+(Uitvoeringsprogramma!M148*Invoerwaarden!$J$9)+(Uitvoeringsprogramma!N148*Invoerwaarden!$J$10)+(Uitvoeringsprogramma!O148*Invoerwaarden!$J$11)+(Uitvoeringsprogramma!P148*Invoerwaarden!$J$12)</f>
        <v>0</v>
      </c>
      <c r="R148" s="86"/>
      <c r="S148" s="86"/>
      <c r="T148" s="87"/>
      <c r="U148" s="87"/>
      <c r="V148" s="87"/>
      <c r="W148" s="87"/>
      <c r="Y148" s="82"/>
      <c r="Z148" s="82"/>
      <c r="AA148" s="82"/>
      <c r="AB148" s="82"/>
      <c r="AC148" s="82"/>
      <c r="AD148" s="82"/>
      <c r="AE148" s="82"/>
      <c r="AF148" s="82"/>
      <c r="AG148" s="82"/>
    </row>
    <row r="149" spans="3:33" hidden="1" outlineLevel="2" x14ac:dyDescent="0.35">
      <c r="C149" s="303"/>
      <c r="D149" s="82"/>
      <c r="E149" s="90"/>
      <c r="F149" s="83"/>
      <c r="G149" s="159" t="s">
        <v>200</v>
      </c>
      <c r="H149" s="159"/>
      <c r="I149" s="153"/>
      <c r="J149" s="84"/>
      <c r="K149" s="84"/>
      <c r="L149" s="84"/>
      <c r="M149" s="84"/>
      <c r="N149" s="84"/>
      <c r="O149" s="84"/>
      <c r="P149" s="84"/>
      <c r="Q149" s="85">
        <f>(Uitvoeringsprogramma!J149*Invoerwaarden!$J$13)+(Uitvoeringsprogramma!K149*Invoerwaarden!$J$7)+(Uitvoeringsprogramma!L149*Invoerwaarden!$J$8)+(Uitvoeringsprogramma!M149*Invoerwaarden!$J$9)+(Uitvoeringsprogramma!N149*Invoerwaarden!$J$10)+(Uitvoeringsprogramma!O149*Invoerwaarden!$J$11)+(Uitvoeringsprogramma!P149*Invoerwaarden!$J$12)</f>
        <v>0</v>
      </c>
      <c r="R149" s="86"/>
      <c r="S149" s="86"/>
      <c r="T149" s="87"/>
      <c r="U149" s="87"/>
      <c r="V149" s="87"/>
      <c r="W149" s="87"/>
      <c r="Y149" s="82"/>
      <c r="Z149" s="82"/>
      <c r="AA149" s="82"/>
      <c r="AB149" s="82"/>
      <c r="AC149" s="82"/>
      <c r="AD149" s="82"/>
      <c r="AE149" s="82"/>
      <c r="AF149" s="82"/>
      <c r="AG149" s="82"/>
    </row>
    <row r="150" spans="3:33" hidden="1" outlineLevel="2" x14ac:dyDescent="0.35">
      <c r="C150" s="303"/>
      <c r="D150" s="82"/>
      <c r="E150" s="90"/>
      <c r="F150" s="83"/>
      <c r="G150" s="159" t="s">
        <v>200</v>
      </c>
      <c r="H150" s="159"/>
      <c r="I150" s="153"/>
      <c r="J150" s="84"/>
      <c r="K150" s="84"/>
      <c r="L150" s="84"/>
      <c r="M150" s="84"/>
      <c r="N150" s="84"/>
      <c r="O150" s="84"/>
      <c r="P150" s="84"/>
      <c r="Q150" s="85">
        <f>(Uitvoeringsprogramma!J150*Invoerwaarden!$J$13)+(Uitvoeringsprogramma!K150*Invoerwaarden!$J$7)+(Uitvoeringsprogramma!L150*Invoerwaarden!$J$8)+(Uitvoeringsprogramma!M150*Invoerwaarden!$J$9)+(Uitvoeringsprogramma!N150*Invoerwaarden!$J$10)+(Uitvoeringsprogramma!O150*Invoerwaarden!$J$11)+(Uitvoeringsprogramma!P150*Invoerwaarden!$J$12)</f>
        <v>0</v>
      </c>
      <c r="R150" s="86"/>
      <c r="S150" s="86"/>
      <c r="T150" s="87"/>
      <c r="U150" s="87"/>
      <c r="V150" s="87"/>
      <c r="W150" s="87"/>
      <c r="Y150" s="82"/>
      <c r="Z150" s="82"/>
      <c r="AA150" s="82"/>
      <c r="AB150" s="82"/>
      <c r="AC150" s="82"/>
      <c r="AD150" s="82"/>
      <c r="AE150" s="82"/>
      <c r="AF150" s="82"/>
      <c r="AG150" s="82"/>
    </row>
    <row r="151" spans="3:33" s="51" customFormat="1" hidden="1" outlineLevel="1" collapsed="1" x14ac:dyDescent="0.35">
      <c r="C151"/>
      <c r="D151" s="10"/>
      <c r="E151" s="92" t="s">
        <v>213</v>
      </c>
      <c r="F151" s="93"/>
      <c r="G151" s="159" t="s">
        <v>200</v>
      </c>
      <c r="H151" s="155">
        <f t="shared" ref="H151:W151" si="13">SUM(H136:H150)</f>
        <v>0</v>
      </c>
      <c r="I151" s="156"/>
      <c r="J151" s="95">
        <f t="shared" si="13"/>
        <v>0</v>
      </c>
      <c r="K151" s="95">
        <f t="shared" si="13"/>
        <v>0</v>
      </c>
      <c r="L151" s="95">
        <f t="shared" si="13"/>
        <v>0</v>
      </c>
      <c r="M151" s="95">
        <f t="shared" si="13"/>
        <v>0</v>
      </c>
      <c r="N151" s="95">
        <f t="shared" si="13"/>
        <v>0</v>
      </c>
      <c r="O151" s="95">
        <f t="shared" si="13"/>
        <v>0</v>
      </c>
      <c r="P151" s="95">
        <f t="shared" si="13"/>
        <v>0</v>
      </c>
      <c r="Q151" s="103">
        <f t="shared" si="13"/>
        <v>0</v>
      </c>
      <c r="R151" s="103">
        <f t="shared" si="13"/>
        <v>0</v>
      </c>
      <c r="S151" s="103">
        <f t="shared" si="13"/>
        <v>0</v>
      </c>
      <c r="T151" s="97">
        <f t="shared" si="13"/>
        <v>0</v>
      </c>
      <c r="U151" s="97">
        <f t="shared" ref="U151:V151" si="14">SUM(U136:U150)</f>
        <v>0</v>
      </c>
      <c r="V151" s="97">
        <f t="shared" si="14"/>
        <v>0</v>
      </c>
      <c r="W151" s="97">
        <f t="shared" si="13"/>
        <v>0</v>
      </c>
      <c r="Y151" s="102"/>
      <c r="Z151" s="102"/>
      <c r="AA151" s="102"/>
      <c r="AB151" s="102"/>
      <c r="AC151" s="102"/>
      <c r="AD151" s="102"/>
      <c r="AE151" s="102"/>
      <c r="AF151" s="102"/>
      <c r="AG151" s="102"/>
    </row>
    <row r="152" spans="3:33" collapsed="1" x14ac:dyDescent="0.35">
      <c r="G152" s="157" t="s">
        <v>200</v>
      </c>
      <c r="H152" s="157"/>
      <c r="I152" s="157"/>
    </row>
    <row r="153" spans="3:33" ht="16" thickBot="1" x14ac:dyDescent="0.4">
      <c r="C153" s="78" t="s">
        <v>232</v>
      </c>
      <c r="D153" s="78" t="s">
        <v>233</v>
      </c>
      <c r="E153" s="78"/>
      <c r="F153" s="78"/>
      <c r="G153" s="158"/>
      <c r="H153" s="158"/>
      <c r="I153" s="158"/>
      <c r="J153" s="78"/>
      <c r="K153" s="78"/>
      <c r="L153" s="78"/>
      <c r="M153" s="78"/>
      <c r="N153" s="78"/>
      <c r="O153" s="78"/>
      <c r="P153" s="78"/>
      <c r="Q153" s="5"/>
      <c r="R153" s="78"/>
      <c r="S153" s="78"/>
      <c r="T153" s="78"/>
      <c r="U153" s="78"/>
      <c r="V153" s="78"/>
      <c r="W153" s="78"/>
      <c r="Y153" s="78"/>
      <c r="Z153" s="78"/>
      <c r="AA153" s="78"/>
      <c r="AB153" s="78"/>
      <c r="AC153" s="78"/>
      <c r="AD153" s="78"/>
      <c r="AE153" s="78"/>
      <c r="AF153" s="78"/>
      <c r="AG153" s="78"/>
    </row>
    <row r="154" spans="3:33" s="51" customFormat="1" ht="15.5" thickTop="1" thickBot="1" x14ac:dyDescent="0.4">
      <c r="C154" s="185" t="s">
        <v>162</v>
      </c>
      <c r="D154" s="186"/>
      <c r="E154" s="186"/>
      <c r="F154" s="186"/>
      <c r="G154" s="186"/>
      <c r="H154" s="186"/>
      <c r="I154" s="186"/>
      <c r="J154" s="187" t="s">
        <v>219</v>
      </c>
      <c r="K154" s="79"/>
      <c r="L154" s="79"/>
      <c r="M154" s="79"/>
      <c r="N154" s="79"/>
      <c r="O154" s="79"/>
      <c r="P154" s="79"/>
      <c r="Q154" s="79"/>
      <c r="R154" s="79"/>
      <c r="S154" s="79"/>
      <c r="T154" s="188" t="s">
        <v>164</v>
      </c>
      <c r="U154" s="188"/>
      <c r="V154" s="188"/>
      <c r="W154" s="188"/>
      <c r="Y154" s="9" t="s">
        <v>165</v>
      </c>
      <c r="Z154" s="9"/>
      <c r="AA154" s="9"/>
      <c r="AB154" s="9"/>
      <c r="AC154" s="9"/>
      <c r="AD154" s="9"/>
      <c r="AE154" s="9"/>
      <c r="AF154" s="9"/>
      <c r="AG154" s="9"/>
    </row>
    <row r="155" spans="3:33" s="51" customFormat="1" ht="15.5" thickTop="1" thickBot="1" x14ac:dyDescent="0.4">
      <c r="C155"/>
      <c r="D155" s="8" t="s">
        <v>168</v>
      </c>
      <c r="E155" s="8" t="s">
        <v>169</v>
      </c>
      <c r="F155" s="56" t="s">
        <v>170</v>
      </c>
      <c r="G155" s="8" t="s">
        <v>171</v>
      </c>
      <c r="H155" s="8" t="s">
        <v>172</v>
      </c>
      <c r="I155" s="56" t="s">
        <v>170</v>
      </c>
      <c r="J155" s="8" t="s">
        <v>173</v>
      </c>
      <c r="K155" s="8" t="s">
        <v>174</v>
      </c>
      <c r="L155" s="8" t="s">
        <v>175</v>
      </c>
      <c r="M155" s="8" t="s">
        <v>176</v>
      </c>
      <c r="N155" s="8" t="s">
        <v>177</v>
      </c>
      <c r="O155" s="8" t="s">
        <v>178</v>
      </c>
      <c r="P155" s="8" t="s">
        <v>179</v>
      </c>
      <c r="Q155" s="8" t="s">
        <v>180</v>
      </c>
      <c r="R155" s="8" t="s">
        <v>181</v>
      </c>
      <c r="S155" s="8" t="s">
        <v>182</v>
      </c>
      <c r="T155" s="8" t="s">
        <v>183</v>
      </c>
      <c r="U155" s="8" t="s">
        <v>184</v>
      </c>
      <c r="V155" s="8" t="s">
        <v>185</v>
      </c>
      <c r="W155" s="8" t="s">
        <v>186</v>
      </c>
      <c r="Y155" s="198" t="s">
        <v>187</v>
      </c>
      <c r="Z155" s="198" t="s">
        <v>188</v>
      </c>
      <c r="AA155" s="199" t="s">
        <v>189</v>
      </c>
      <c r="AB155" s="199" t="s">
        <v>190</v>
      </c>
      <c r="AC155" s="198" t="s">
        <v>191</v>
      </c>
      <c r="AD155" s="198" t="s">
        <v>192</v>
      </c>
      <c r="AE155" s="199" t="s">
        <v>193</v>
      </c>
      <c r="AF155" s="199" t="s">
        <v>194</v>
      </c>
      <c r="AG155" s="198" t="s">
        <v>195</v>
      </c>
    </row>
    <row r="156" spans="3:33" x14ac:dyDescent="0.35">
      <c r="C156" s="302">
        <v>2023</v>
      </c>
      <c r="D156" s="82" t="s">
        <v>234</v>
      </c>
      <c r="E156" s="83" t="s">
        <v>235</v>
      </c>
      <c r="F156" s="83" t="s">
        <v>236</v>
      </c>
      <c r="G156" s="164">
        <v>500</v>
      </c>
      <c r="H156" s="164">
        <v>100</v>
      </c>
      <c r="I156" s="162" t="s">
        <v>237</v>
      </c>
      <c r="J156" s="181"/>
      <c r="K156" s="105"/>
      <c r="L156" s="105"/>
      <c r="M156" s="105"/>
      <c r="N156" s="105"/>
      <c r="O156" s="105"/>
      <c r="P156" s="105"/>
      <c r="Q156" s="85">
        <f>(Uitvoeringsprogramma!J156*Invoerwaarden!$J$13)+(Uitvoeringsprogramma!K156*Invoerwaarden!$J$7)+(Uitvoeringsprogramma!L156*Invoerwaarden!$J$8)+(Uitvoeringsprogramma!M156*Invoerwaarden!$J$9)+(Uitvoeringsprogramma!N156*Invoerwaarden!$J$10)+(Uitvoeringsprogramma!O156*Invoerwaarden!$J$11)+(Uitvoeringsprogramma!P156*Invoerwaarden!$J$12)</f>
        <v>0</v>
      </c>
      <c r="R156" s="86"/>
      <c r="S156" s="86"/>
      <c r="T156" s="87"/>
      <c r="U156" s="87"/>
      <c r="V156" s="87"/>
      <c r="W156" s="87"/>
      <c r="Y156" s="82"/>
      <c r="Z156" s="82"/>
      <c r="AA156" s="82"/>
      <c r="AB156" s="82"/>
      <c r="AC156" s="82"/>
      <c r="AD156" s="82"/>
      <c r="AE156" s="82"/>
      <c r="AF156" s="82"/>
      <c r="AG156" s="82"/>
    </row>
    <row r="157" spans="3:33" x14ac:dyDescent="0.35">
      <c r="C157" s="303"/>
      <c r="D157" s="82" t="s">
        <v>238</v>
      </c>
      <c r="E157" s="83" t="s">
        <v>239</v>
      </c>
      <c r="F157" s="83" t="s">
        <v>240</v>
      </c>
      <c r="G157" s="164">
        <v>5000</v>
      </c>
      <c r="H157" s="164">
        <v>100</v>
      </c>
      <c r="I157" s="162" t="s">
        <v>241</v>
      </c>
      <c r="J157" s="84"/>
      <c r="K157" s="105"/>
      <c r="L157" s="105"/>
      <c r="M157" s="105"/>
      <c r="N157" s="105"/>
      <c r="O157" s="105"/>
      <c r="P157" s="105"/>
      <c r="Q157" s="85">
        <f>(Uitvoeringsprogramma!J157*Invoerwaarden!$J$13)+(Uitvoeringsprogramma!K157*Invoerwaarden!$J$7)+(Uitvoeringsprogramma!L157*Invoerwaarden!$J$8)+(Uitvoeringsprogramma!M157*Invoerwaarden!$J$9)+(Uitvoeringsprogramma!N157*Invoerwaarden!$J$10)+(Uitvoeringsprogramma!O157*Invoerwaarden!$J$11)+(Uitvoeringsprogramma!P157*Invoerwaarden!$J$12)</f>
        <v>0</v>
      </c>
      <c r="R157" s="86"/>
      <c r="S157" s="86"/>
      <c r="T157" s="87"/>
      <c r="U157" s="87"/>
      <c r="V157" s="87"/>
      <c r="W157" s="87"/>
      <c r="Y157" s="82"/>
      <c r="Z157" s="82"/>
      <c r="AA157" s="82"/>
      <c r="AB157" s="82"/>
      <c r="AC157" s="82"/>
      <c r="AD157" s="82"/>
      <c r="AE157" s="82"/>
      <c r="AF157" s="82"/>
      <c r="AG157" s="82"/>
    </row>
    <row r="158" spans="3:33" x14ac:dyDescent="0.35">
      <c r="C158" s="303"/>
      <c r="D158" s="82"/>
      <c r="E158" s="83"/>
      <c r="G158" s="160" t="s">
        <v>200</v>
      </c>
      <c r="H158" s="160"/>
      <c r="I158" s="153"/>
      <c r="J158" s="84"/>
      <c r="K158" s="105"/>
      <c r="L158" s="105"/>
      <c r="M158" s="105"/>
      <c r="N158" s="105"/>
      <c r="O158" s="105"/>
      <c r="P158" s="105"/>
      <c r="Q158" s="85">
        <f>(Uitvoeringsprogramma!J158*Invoerwaarden!$J$13)+(Uitvoeringsprogramma!K158*Invoerwaarden!$J$7)+(Uitvoeringsprogramma!L158*Invoerwaarden!$J$8)+(Uitvoeringsprogramma!M158*Invoerwaarden!$J$9)+(Uitvoeringsprogramma!N158*Invoerwaarden!$J$10)+(Uitvoeringsprogramma!O158*Invoerwaarden!$J$11)+(Uitvoeringsprogramma!P158*Invoerwaarden!$J$12)</f>
        <v>0</v>
      </c>
      <c r="R158" s="86"/>
      <c r="S158" s="86"/>
      <c r="T158" s="87"/>
      <c r="U158" s="87"/>
      <c r="V158" s="87"/>
      <c r="W158" s="87"/>
      <c r="Y158" s="82"/>
      <c r="Z158" s="82"/>
      <c r="AA158" s="82"/>
      <c r="AB158" s="82"/>
      <c r="AC158" s="82"/>
      <c r="AD158" s="82"/>
      <c r="AE158" s="82"/>
      <c r="AF158" s="82"/>
      <c r="AG158" s="82"/>
    </row>
    <row r="159" spans="3:33" x14ac:dyDescent="0.35">
      <c r="C159" s="303"/>
      <c r="D159" s="82"/>
      <c r="F159" s="152" t="s">
        <v>214</v>
      </c>
      <c r="G159" s="160" t="s">
        <v>200</v>
      </c>
      <c r="H159" s="160"/>
      <c r="I159" s="153"/>
      <c r="J159" s="84"/>
      <c r="K159" s="105"/>
      <c r="L159" s="105"/>
      <c r="M159" s="105"/>
      <c r="N159" s="105"/>
      <c r="O159" s="105"/>
      <c r="P159" s="105"/>
      <c r="Q159" s="85">
        <f>(Uitvoeringsprogramma!J159*Invoerwaarden!$J$13)+(Uitvoeringsprogramma!K159*Invoerwaarden!$J$7)+(Uitvoeringsprogramma!L159*Invoerwaarden!$J$8)+(Uitvoeringsprogramma!M159*Invoerwaarden!$J$9)+(Uitvoeringsprogramma!N159*Invoerwaarden!$J$10)+(Uitvoeringsprogramma!O159*Invoerwaarden!$J$11)+(Uitvoeringsprogramma!P159*Invoerwaarden!$J$12)</f>
        <v>0</v>
      </c>
      <c r="R159" s="86"/>
      <c r="S159" s="86"/>
      <c r="T159" s="87"/>
      <c r="U159" s="87"/>
      <c r="V159" s="87"/>
      <c r="W159" s="87"/>
      <c r="Y159" s="82"/>
      <c r="AA159" s="82"/>
      <c r="AB159" s="82"/>
      <c r="AC159" s="82"/>
      <c r="AD159" s="82"/>
      <c r="AE159" s="82"/>
      <c r="AF159" s="82"/>
      <c r="AG159" s="82"/>
    </row>
    <row r="160" spans="3:33" x14ac:dyDescent="0.35">
      <c r="C160" s="303"/>
      <c r="D160" s="82"/>
      <c r="E160" s="90"/>
      <c r="F160" s="83"/>
      <c r="G160" s="160" t="s">
        <v>200</v>
      </c>
      <c r="H160" s="160"/>
      <c r="I160" s="153"/>
      <c r="J160" s="84"/>
      <c r="K160" s="105"/>
      <c r="L160" s="105"/>
      <c r="M160" s="105"/>
      <c r="N160" s="105"/>
      <c r="O160" s="105"/>
      <c r="P160" s="105"/>
      <c r="Q160" s="85">
        <f>(Uitvoeringsprogramma!J160*Invoerwaarden!$J$13)+(Uitvoeringsprogramma!K160*Invoerwaarden!$J$7)+(Uitvoeringsprogramma!L160*Invoerwaarden!$J$8)+(Uitvoeringsprogramma!M160*Invoerwaarden!$J$9)+(Uitvoeringsprogramma!N160*Invoerwaarden!$J$10)+(Uitvoeringsprogramma!O160*Invoerwaarden!$J$11)+(Uitvoeringsprogramma!P160*Invoerwaarden!$J$12)</f>
        <v>0</v>
      </c>
      <c r="R160" s="86"/>
      <c r="S160" s="86"/>
      <c r="T160" s="87"/>
      <c r="U160" s="87"/>
      <c r="V160" s="87"/>
      <c r="W160" s="87"/>
      <c r="Y160" s="82"/>
      <c r="Z160" s="82"/>
      <c r="AA160" s="82"/>
      <c r="AB160" s="82"/>
      <c r="AC160" s="82"/>
      <c r="AD160" s="82"/>
      <c r="AE160" s="82"/>
      <c r="AF160" s="82"/>
      <c r="AG160" s="82"/>
    </row>
    <row r="161" spans="3:33" hidden="1" outlineLevel="1" x14ac:dyDescent="0.35">
      <c r="C161" s="303"/>
      <c r="D161" s="82"/>
      <c r="E161" s="90"/>
      <c r="F161" s="83"/>
      <c r="G161" s="160" t="s">
        <v>200</v>
      </c>
      <c r="H161" s="160"/>
      <c r="I161" s="153"/>
      <c r="J161" s="84"/>
      <c r="K161" s="105"/>
      <c r="L161" s="105"/>
      <c r="M161" s="105"/>
      <c r="N161" s="105"/>
      <c r="O161" s="105"/>
      <c r="P161" s="105"/>
      <c r="Q161" s="85">
        <f>(Uitvoeringsprogramma!J161*Invoerwaarden!$J$13)+(Uitvoeringsprogramma!K161*Invoerwaarden!$J$7)+(Uitvoeringsprogramma!L161*Invoerwaarden!$J$8)+(Uitvoeringsprogramma!M161*Invoerwaarden!$J$9)+(Uitvoeringsprogramma!N161*Invoerwaarden!$J$10)+(Uitvoeringsprogramma!O161*Invoerwaarden!$J$11)+(Uitvoeringsprogramma!P161*Invoerwaarden!$J$12)</f>
        <v>0</v>
      </c>
      <c r="R161" s="86"/>
      <c r="S161" s="86"/>
      <c r="T161" s="87"/>
      <c r="U161" s="87"/>
      <c r="V161" s="87"/>
      <c r="W161" s="87"/>
      <c r="Y161" s="82"/>
      <c r="AA161" s="82"/>
      <c r="AB161" s="82"/>
      <c r="AC161" s="82"/>
      <c r="AD161" s="82"/>
      <c r="AE161" s="82"/>
      <c r="AF161" s="82"/>
      <c r="AG161" s="82"/>
    </row>
    <row r="162" spans="3:33" hidden="1" outlineLevel="1" x14ac:dyDescent="0.35">
      <c r="C162" s="303"/>
      <c r="D162" s="82"/>
      <c r="E162" s="90"/>
      <c r="F162" s="83"/>
      <c r="G162" s="160" t="s">
        <v>200</v>
      </c>
      <c r="H162" s="160"/>
      <c r="I162" s="153"/>
      <c r="J162" s="84"/>
      <c r="K162" s="105"/>
      <c r="L162" s="105"/>
      <c r="M162" s="105"/>
      <c r="N162" s="105"/>
      <c r="O162" s="105"/>
      <c r="P162" s="105"/>
      <c r="Q162" s="85">
        <f>(Uitvoeringsprogramma!J162*Invoerwaarden!$J$13)+(Uitvoeringsprogramma!K162*Invoerwaarden!$J$7)+(Uitvoeringsprogramma!L162*Invoerwaarden!$J$8)+(Uitvoeringsprogramma!M162*Invoerwaarden!$J$9)+(Uitvoeringsprogramma!N162*Invoerwaarden!$J$10)+(Uitvoeringsprogramma!O162*Invoerwaarden!$J$11)+(Uitvoeringsprogramma!P162*Invoerwaarden!$J$12)</f>
        <v>0</v>
      </c>
      <c r="R162" s="86"/>
      <c r="S162" s="86"/>
      <c r="T162" s="87"/>
      <c r="U162" s="87"/>
      <c r="V162" s="87"/>
      <c r="W162" s="87"/>
      <c r="Y162" s="82"/>
      <c r="AA162" s="82"/>
      <c r="AB162" s="82"/>
      <c r="AC162" s="82"/>
      <c r="AD162" s="82"/>
      <c r="AE162" s="82"/>
      <c r="AF162" s="82"/>
      <c r="AG162" s="82"/>
    </row>
    <row r="163" spans="3:33" hidden="1" outlineLevel="1" x14ac:dyDescent="0.35">
      <c r="C163" s="303"/>
      <c r="D163" s="82"/>
      <c r="E163" s="90"/>
      <c r="F163" s="83"/>
      <c r="G163" s="160" t="s">
        <v>200</v>
      </c>
      <c r="H163" s="160"/>
      <c r="I163" s="153"/>
      <c r="J163" s="84"/>
      <c r="K163" s="105"/>
      <c r="L163" s="105"/>
      <c r="M163" s="105"/>
      <c r="N163" s="105"/>
      <c r="O163" s="105"/>
      <c r="P163" s="105"/>
      <c r="Q163" s="85">
        <f>(Uitvoeringsprogramma!J163*Invoerwaarden!$J$13)+(Uitvoeringsprogramma!K163*Invoerwaarden!$J$7)+(Uitvoeringsprogramma!L163*Invoerwaarden!$J$8)+(Uitvoeringsprogramma!M163*Invoerwaarden!$J$9)+(Uitvoeringsprogramma!N163*Invoerwaarden!$J$10)+(Uitvoeringsprogramma!O163*Invoerwaarden!$J$11)+(Uitvoeringsprogramma!P163*Invoerwaarden!$J$12)</f>
        <v>0</v>
      </c>
      <c r="R163" s="86"/>
      <c r="S163" s="86"/>
      <c r="T163" s="87"/>
      <c r="U163" s="87"/>
      <c r="V163" s="87"/>
      <c r="W163" s="87"/>
      <c r="Y163" s="82"/>
      <c r="Z163" s="82"/>
      <c r="AA163" s="82"/>
      <c r="AB163" s="82"/>
      <c r="AC163" s="82"/>
      <c r="AD163" s="82"/>
      <c r="AE163" s="82"/>
      <c r="AF163" s="82"/>
      <c r="AG163" s="82"/>
    </row>
    <row r="164" spans="3:33" hidden="1" outlineLevel="1" x14ac:dyDescent="0.35">
      <c r="C164" s="303"/>
      <c r="D164" s="82"/>
      <c r="E164" s="90"/>
      <c r="F164" s="83"/>
      <c r="G164" s="160" t="s">
        <v>200</v>
      </c>
      <c r="H164" s="160"/>
      <c r="I164" s="153"/>
      <c r="J164" s="84"/>
      <c r="K164" s="105"/>
      <c r="L164" s="105"/>
      <c r="M164" s="105"/>
      <c r="N164" s="105"/>
      <c r="O164" s="105"/>
      <c r="P164" s="105"/>
      <c r="Q164" s="85">
        <f>(Uitvoeringsprogramma!J164*Invoerwaarden!$J$13)+(Uitvoeringsprogramma!K164*Invoerwaarden!$J$7)+(Uitvoeringsprogramma!L164*Invoerwaarden!$J$8)+(Uitvoeringsprogramma!M164*Invoerwaarden!$J$9)+(Uitvoeringsprogramma!N164*Invoerwaarden!$J$10)+(Uitvoeringsprogramma!O164*Invoerwaarden!$J$11)+(Uitvoeringsprogramma!P164*Invoerwaarden!$J$12)</f>
        <v>0</v>
      </c>
      <c r="R164" s="86"/>
      <c r="S164" s="86"/>
      <c r="T164" s="87"/>
      <c r="U164" s="87"/>
      <c r="V164" s="87"/>
      <c r="W164" s="87"/>
      <c r="Y164" s="82"/>
      <c r="AA164" s="82"/>
      <c r="AB164" s="82"/>
      <c r="AC164" s="82"/>
      <c r="AD164" s="82"/>
      <c r="AE164" s="82"/>
      <c r="AF164" s="82"/>
      <c r="AG164" s="82"/>
    </row>
    <row r="165" spans="3:33" hidden="1" outlineLevel="1" x14ac:dyDescent="0.35">
      <c r="C165" s="303"/>
      <c r="D165" s="82"/>
      <c r="E165" s="90"/>
      <c r="F165" s="83"/>
      <c r="G165" s="160" t="s">
        <v>200</v>
      </c>
      <c r="H165" s="160"/>
      <c r="I165" s="153"/>
      <c r="J165" s="84"/>
      <c r="K165" s="105"/>
      <c r="L165" s="105"/>
      <c r="M165" s="105"/>
      <c r="N165" s="105"/>
      <c r="O165" s="105"/>
      <c r="P165" s="105"/>
      <c r="Q165" s="85">
        <f>(Uitvoeringsprogramma!J165*Invoerwaarden!$J$13)+(Uitvoeringsprogramma!K165*Invoerwaarden!$J$7)+(Uitvoeringsprogramma!L165*Invoerwaarden!$J$8)+(Uitvoeringsprogramma!M165*Invoerwaarden!$J$9)+(Uitvoeringsprogramma!N165*Invoerwaarden!$J$10)+(Uitvoeringsprogramma!O165*Invoerwaarden!$J$11)+(Uitvoeringsprogramma!P165*Invoerwaarden!$J$12)</f>
        <v>0</v>
      </c>
      <c r="R165" s="86"/>
      <c r="S165" s="86"/>
      <c r="T165" s="87"/>
      <c r="U165" s="87"/>
      <c r="V165" s="87"/>
      <c r="W165" s="87"/>
      <c r="Y165" s="82"/>
      <c r="Z165" s="82"/>
      <c r="AA165" s="82"/>
      <c r="AB165" s="82"/>
      <c r="AC165" s="82"/>
      <c r="AD165" s="82"/>
      <c r="AE165" s="82"/>
      <c r="AF165" s="82"/>
      <c r="AG165" s="82"/>
    </row>
    <row r="166" spans="3:33" hidden="1" outlineLevel="1" x14ac:dyDescent="0.35">
      <c r="C166" s="303"/>
      <c r="D166" s="82"/>
      <c r="E166" s="90"/>
      <c r="F166" s="83"/>
      <c r="G166" s="160" t="s">
        <v>200</v>
      </c>
      <c r="H166" s="160"/>
      <c r="I166" s="153"/>
      <c r="J166" s="84"/>
      <c r="K166" s="105"/>
      <c r="L166" s="105"/>
      <c r="M166" s="105"/>
      <c r="N166" s="105"/>
      <c r="O166" s="105"/>
      <c r="P166" s="105"/>
      <c r="Q166" s="85">
        <f>(Uitvoeringsprogramma!J166*Invoerwaarden!$J$13)+(Uitvoeringsprogramma!K166*Invoerwaarden!$J$7)+(Uitvoeringsprogramma!L166*Invoerwaarden!$J$8)+(Uitvoeringsprogramma!M166*Invoerwaarden!$J$9)+(Uitvoeringsprogramma!N166*Invoerwaarden!$J$10)+(Uitvoeringsprogramma!O166*Invoerwaarden!$J$11)+(Uitvoeringsprogramma!P166*Invoerwaarden!$J$12)</f>
        <v>0</v>
      </c>
      <c r="R166" s="86"/>
      <c r="S166" s="86"/>
      <c r="T166" s="87"/>
      <c r="U166" s="87"/>
      <c r="V166" s="87"/>
      <c r="W166" s="87"/>
      <c r="Y166" s="82"/>
      <c r="AA166" s="82"/>
      <c r="AB166" s="82"/>
      <c r="AC166" s="82"/>
      <c r="AD166" s="82"/>
      <c r="AE166" s="82"/>
      <c r="AF166" s="82"/>
      <c r="AG166" s="82"/>
    </row>
    <row r="167" spans="3:33" hidden="1" outlineLevel="1" x14ac:dyDescent="0.35">
      <c r="C167" s="303"/>
      <c r="D167" s="82"/>
      <c r="E167" s="90"/>
      <c r="F167" s="83"/>
      <c r="G167" s="160" t="s">
        <v>200</v>
      </c>
      <c r="H167" s="160"/>
      <c r="I167" s="153"/>
      <c r="J167" s="84"/>
      <c r="K167" s="105"/>
      <c r="L167" s="105"/>
      <c r="M167" s="105"/>
      <c r="N167" s="105"/>
      <c r="O167" s="105"/>
      <c r="P167" s="105"/>
      <c r="Q167" s="85">
        <f>(Uitvoeringsprogramma!J167*Invoerwaarden!$J$13)+(Uitvoeringsprogramma!K167*Invoerwaarden!$J$7)+(Uitvoeringsprogramma!L167*Invoerwaarden!$J$8)+(Uitvoeringsprogramma!M167*Invoerwaarden!$J$9)+(Uitvoeringsprogramma!N167*Invoerwaarden!$J$10)+(Uitvoeringsprogramma!O167*Invoerwaarden!$J$11)+(Uitvoeringsprogramma!P167*Invoerwaarden!$J$12)</f>
        <v>0</v>
      </c>
      <c r="R167" s="86"/>
      <c r="S167" s="86"/>
      <c r="T167" s="87"/>
      <c r="U167" s="87"/>
      <c r="V167" s="87"/>
      <c r="W167" s="87"/>
      <c r="Y167" s="82"/>
      <c r="AA167" s="82"/>
      <c r="AB167" s="82"/>
      <c r="AC167" s="82"/>
      <c r="AD167" s="82"/>
      <c r="AE167" s="82"/>
      <c r="AF167" s="82"/>
      <c r="AG167" s="82"/>
    </row>
    <row r="168" spans="3:33" hidden="1" outlineLevel="1" x14ac:dyDescent="0.35">
      <c r="C168" s="303"/>
      <c r="D168" s="82"/>
      <c r="E168" s="90"/>
      <c r="F168" s="83"/>
      <c r="G168" s="160" t="s">
        <v>200</v>
      </c>
      <c r="H168" s="160"/>
      <c r="I168" s="153"/>
      <c r="J168" s="84"/>
      <c r="K168" s="105"/>
      <c r="L168" s="105"/>
      <c r="M168" s="105"/>
      <c r="N168" s="105"/>
      <c r="O168" s="105"/>
      <c r="P168" s="105"/>
      <c r="Q168" s="85">
        <f>(Uitvoeringsprogramma!J168*Invoerwaarden!$J$13)+(Uitvoeringsprogramma!K168*Invoerwaarden!$J$7)+(Uitvoeringsprogramma!L168*Invoerwaarden!$J$8)+(Uitvoeringsprogramma!M168*Invoerwaarden!$J$9)+(Uitvoeringsprogramma!N168*Invoerwaarden!$J$10)+(Uitvoeringsprogramma!O168*Invoerwaarden!$J$11)+(Uitvoeringsprogramma!P168*Invoerwaarden!$J$12)</f>
        <v>0</v>
      </c>
      <c r="R168" s="86"/>
      <c r="S168" s="86"/>
      <c r="T168" s="87"/>
      <c r="U168" s="87"/>
      <c r="V168" s="87"/>
      <c r="W168" s="87"/>
      <c r="Y168" s="82"/>
      <c r="Z168" s="82"/>
      <c r="AA168" s="82"/>
      <c r="AB168" s="82"/>
      <c r="AC168" s="82"/>
      <c r="AD168" s="82"/>
      <c r="AE168" s="82"/>
      <c r="AF168" s="82"/>
      <c r="AG168" s="82"/>
    </row>
    <row r="169" spans="3:33" hidden="1" outlineLevel="1" x14ac:dyDescent="0.35">
      <c r="C169" s="303"/>
      <c r="D169" s="82"/>
      <c r="E169" s="90"/>
      <c r="F169" s="83"/>
      <c r="G169" s="160" t="s">
        <v>200</v>
      </c>
      <c r="H169" s="160"/>
      <c r="I169" s="153"/>
      <c r="J169" s="84"/>
      <c r="K169" s="105"/>
      <c r="L169" s="105"/>
      <c r="M169" s="105"/>
      <c r="N169" s="105"/>
      <c r="O169" s="105"/>
      <c r="P169" s="105"/>
      <c r="Q169" s="85">
        <f>(Uitvoeringsprogramma!J169*Invoerwaarden!$J$13)+(Uitvoeringsprogramma!K169*Invoerwaarden!$J$7)+(Uitvoeringsprogramma!L169*Invoerwaarden!$J$8)+(Uitvoeringsprogramma!M169*Invoerwaarden!$J$9)+(Uitvoeringsprogramma!N169*Invoerwaarden!$J$10)+(Uitvoeringsprogramma!O169*Invoerwaarden!$J$11)+(Uitvoeringsprogramma!P169*Invoerwaarden!$J$12)</f>
        <v>0</v>
      </c>
      <c r="R169" s="86"/>
      <c r="S169" s="86"/>
      <c r="T169" s="87"/>
      <c r="U169" s="87"/>
      <c r="V169" s="87"/>
      <c r="W169" s="87"/>
      <c r="Y169" s="82"/>
      <c r="AA169" s="82"/>
      <c r="AB169" s="82"/>
      <c r="AC169" s="82"/>
      <c r="AD169" s="82"/>
      <c r="AE169" s="82"/>
      <c r="AF169" s="82"/>
      <c r="AG169" s="82"/>
    </row>
    <row r="170" spans="3:33" hidden="1" outlineLevel="1" x14ac:dyDescent="0.35">
      <c r="C170" s="304"/>
      <c r="D170" s="82"/>
      <c r="E170" s="90"/>
      <c r="F170" s="83"/>
      <c r="G170" s="160" t="s">
        <v>200</v>
      </c>
      <c r="H170" s="160"/>
      <c r="I170" s="153"/>
      <c r="J170" s="84"/>
      <c r="K170" s="105"/>
      <c r="L170" s="105"/>
      <c r="M170" s="105"/>
      <c r="N170" s="105"/>
      <c r="O170" s="105"/>
      <c r="P170" s="105"/>
      <c r="Q170" s="85">
        <f>(Uitvoeringsprogramma!J170*Invoerwaarden!$J$13)+(Uitvoeringsprogramma!K170*Invoerwaarden!$J$7)+(Uitvoeringsprogramma!L170*Invoerwaarden!$J$8)+(Uitvoeringsprogramma!M170*Invoerwaarden!$J$9)+(Uitvoeringsprogramma!N170*Invoerwaarden!$J$10)+(Uitvoeringsprogramma!O170*Invoerwaarden!$J$11)+(Uitvoeringsprogramma!P170*Invoerwaarden!$J$12)</f>
        <v>0</v>
      </c>
      <c r="R170" s="86"/>
      <c r="S170" s="86"/>
      <c r="T170" s="87"/>
      <c r="U170" s="87"/>
      <c r="V170" s="87"/>
      <c r="W170" s="87"/>
      <c r="Y170" s="82"/>
      <c r="Z170" s="82"/>
      <c r="AA170" s="82"/>
      <c r="AB170" s="82"/>
      <c r="AC170" s="82"/>
      <c r="AD170" s="82"/>
      <c r="AE170" s="82"/>
      <c r="AF170" s="82"/>
      <c r="AG170" s="82"/>
    </row>
    <row r="171" spans="3:33" s="51" customFormat="1" collapsed="1" x14ac:dyDescent="0.35">
      <c r="C171"/>
      <c r="D171" s="10"/>
      <c r="E171" s="92" t="s">
        <v>213</v>
      </c>
      <c r="F171" s="92"/>
      <c r="G171" s="160" t="s">
        <v>200</v>
      </c>
      <c r="H171" s="155">
        <f t="shared" ref="H171:W171" si="15">SUM(H156:H170)</f>
        <v>200</v>
      </c>
      <c r="I171" s="156"/>
      <c r="J171" s="106">
        <f t="shared" si="15"/>
        <v>0</v>
      </c>
      <c r="K171" s="106">
        <f t="shared" si="15"/>
        <v>0</v>
      </c>
      <c r="L171" s="106">
        <f t="shared" si="15"/>
        <v>0</v>
      </c>
      <c r="M171" s="106">
        <f t="shared" si="15"/>
        <v>0</v>
      </c>
      <c r="N171" s="106">
        <f t="shared" si="15"/>
        <v>0</v>
      </c>
      <c r="O171" s="106">
        <f t="shared" si="15"/>
        <v>0</v>
      </c>
      <c r="P171" s="106">
        <f t="shared" si="15"/>
        <v>0</v>
      </c>
      <c r="Q171" s="96">
        <f t="shared" si="15"/>
        <v>0</v>
      </c>
      <c r="R171" s="96">
        <f t="shared" si="15"/>
        <v>0</v>
      </c>
      <c r="S171" s="96">
        <f t="shared" si="15"/>
        <v>0</v>
      </c>
      <c r="T171" s="97">
        <f t="shared" si="15"/>
        <v>0</v>
      </c>
      <c r="U171" s="97">
        <f t="shared" ref="U171:V171" si="16">SUM(U156:U170)</f>
        <v>0</v>
      </c>
      <c r="V171" s="97">
        <f t="shared" si="16"/>
        <v>0</v>
      </c>
      <c r="W171" s="97">
        <f t="shared" si="15"/>
        <v>0</v>
      </c>
      <c r="Y171" s="102"/>
      <c r="Z171" s="102"/>
      <c r="AA171" s="102"/>
      <c r="AB171" s="102"/>
      <c r="AC171" s="102"/>
      <c r="AD171" s="102"/>
      <c r="AE171" s="102"/>
      <c r="AF171" s="102"/>
      <c r="AG171" s="102"/>
    </row>
    <row r="172" spans="3:33" x14ac:dyDescent="0.35">
      <c r="G172" s="157"/>
      <c r="H172" s="157"/>
      <c r="I172" s="157"/>
    </row>
    <row r="173" spans="3:33" s="51" customFormat="1" ht="15" thickBot="1" x14ac:dyDescent="0.4">
      <c r="C173"/>
      <c r="D173" s="8" t="s">
        <v>168</v>
      </c>
      <c r="E173" s="8" t="s">
        <v>169</v>
      </c>
      <c r="F173" s="56" t="s">
        <v>170</v>
      </c>
      <c r="G173" s="8" t="s">
        <v>171</v>
      </c>
      <c r="H173" s="8" t="s">
        <v>172</v>
      </c>
      <c r="I173" s="56" t="s">
        <v>170</v>
      </c>
      <c r="J173" s="8" t="s">
        <v>173</v>
      </c>
      <c r="K173" s="8" t="s">
        <v>174</v>
      </c>
      <c r="L173" s="8" t="s">
        <v>175</v>
      </c>
      <c r="M173" s="8" t="s">
        <v>176</v>
      </c>
      <c r="N173" s="8" t="s">
        <v>177</v>
      </c>
      <c r="O173" s="8" t="s">
        <v>178</v>
      </c>
      <c r="P173" s="8" t="s">
        <v>179</v>
      </c>
      <c r="Q173" s="8" t="s">
        <v>180</v>
      </c>
      <c r="R173" s="8" t="s">
        <v>181</v>
      </c>
      <c r="S173" s="8" t="s">
        <v>182</v>
      </c>
      <c r="T173" s="8" t="s">
        <v>183</v>
      </c>
      <c r="U173" s="8" t="s">
        <v>184</v>
      </c>
      <c r="V173" s="8" t="s">
        <v>185</v>
      </c>
      <c r="W173" s="8" t="s">
        <v>186</v>
      </c>
      <c r="Y173" s="198" t="s">
        <v>187</v>
      </c>
      <c r="Z173" s="198" t="s">
        <v>188</v>
      </c>
      <c r="AA173" s="199" t="s">
        <v>189</v>
      </c>
      <c r="AB173" s="199" t="s">
        <v>190</v>
      </c>
      <c r="AC173" s="198" t="s">
        <v>191</v>
      </c>
      <c r="AD173" s="198" t="s">
        <v>192</v>
      </c>
      <c r="AE173" s="199" t="s">
        <v>193</v>
      </c>
      <c r="AF173" s="199" t="s">
        <v>194</v>
      </c>
      <c r="AG173" s="198" t="s">
        <v>195</v>
      </c>
    </row>
    <row r="174" spans="3:33" x14ac:dyDescent="0.35">
      <c r="C174" s="301">
        <v>2024</v>
      </c>
      <c r="D174" s="82"/>
      <c r="E174" s="90"/>
      <c r="F174" s="83"/>
      <c r="G174" s="160" t="s">
        <v>200</v>
      </c>
      <c r="H174" s="160"/>
      <c r="I174" s="153"/>
      <c r="J174" s="84"/>
      <c r="K174" s="105"/>
      <c r="L174" s="105"/>
      <c r="M174" s="105"/>
      <c r="N174" s="105"/>
      <c r="O174" s="105"/>
      <c r="P174" s="105"/>
      <c r="Q174" s="85">
        <f>(Uitvoeringsprogramma!J174*Invoerwaarden!$J$13)+(Uitvoeringsprogramma!K174*Invoerwaarden!$J$7)+(Uitvoeringsprogramma!L174*Invoerwaarden!$J$8)+(Uitvoeringsprogramma!M174*Invoerwaarden!$J$9)+(Uitvoeringsprogramma!N174*Invoerwaarden!$J$10)+(Uitvoeringsprogramma!O174*Invoerwaarden!$J$11)+(Uitvoeringsprogramma!P174*Invoerwaarden!$J$12)</f>
        <v>0</v>
      </c>
      <c r="R174" s="86"/>
      <c r="S174" s="86"/>
      <c r="T174" s="87"/>
      <c r="U174" s="87"/>
      <c r="V174" s="87"/>
      <c r="W174" s="87"/>
      <c r="Y174" s="82"/>
      <c r="Z174" s="82"/>
      <c r="AA174" s="82"/>
      <c r="AB174" s="82"/>
      <c r="AC174" s="82"/>
      <c r="AD174" s="82"/>
      <c r="AE174" s="82"/>
      <c r="AF174" s="82"/>
      <c r="AG174" s="82"/>
    </row>
    <row r="175" spans="3:33" x14ac:dyDescent="0.35">
      <c r="C175" s="301"/>
      <c r="D175" s="82"/>
      <c r="E175" s="90"/>
      <c r="F175" s="83"/>
      <c r="G175" s="160" t="s">
        <v>200</v>
      </c>
      <c r="H175" s="160"/>
      <c r="I175" s="153"/>
      <c r="J175" s="84"/>
      <c r="K175" s="105"/>
      <c r="L175" s="105"/>
      <c r="M175" s="105"/>
      <c r="N175" s="105"/>
      <c r="O175" s="105"/>
      <c r="P175" s="105"/>
      <c r="Q175" s="85">
        <f>(Uitvoeringsprogramma!J175*Invoerwaarden!$J$13)+(Uitvoeringsprogramma!K175*Invoerwaarden!$J$7)+(Uitvoeringsprogramma!L175*Invoerwaarden!$J$8)+(Uitvoeringsprogramma!M175*Invoerwaarden!$J$9)+(Uitvoeringsprogramma!N175*Invoerwaarden!$J$10)+(Uitvoeringsprogramma!O175*Invoerwaarden!$J$11)+(Uitvoeringsprogramma!P175*Invoerwaarden!$J$12)</f>
        <v>0</v>
      </c>
      <c r="R175" s="86"/>
      <c r="S175" s="86"/>
      <c r="T175" s="87"/>
      <c r="U175" s="87"/>
      <c r="V175" s="87"/>
      <c r="W175" s="87"/>
      <c r="Y175" s="82"/>
      <c r="Z175" s="82"/>
      <c r="AA175" s="82"/>
      <c r="AB175" s="82"/>
      <c r="AC175" s="82"/>
      <c r="AD175" s="82"/>
      <c r="AE175" s="82"/>
      <c r="AF175" s="82"/>
      <c r="AG175" s="82"/>
    </row>
    <row r="176" spans="3:33" x14ac:dyDescent="0.35">
      <c r="C176" s="301"/>
      <c r="D176" s="82"/>
      <c r="E176" s="90"/>
      <c r="F176" s="83"/>
      <c r="G176" s="160" t="s">
        <v>200</v>
      </c>
      <c r="H176" s="160"/>
      <c r="I176" s="153"/>
      <c r="J176" s="84"/>
      <c r="K176" s="105"/>
      <c r="L176" s="105"/>
      <c r="M176" s="105"/>
      <c r="N176" s="105"/>
      <c r="O176" s="105"/>
      <c r="P176" s="105"/>
      <c r="Q176" s="85">
        <f>(Uitvoeringsprogramma!J176*Invoerwaarden!$J$13)+(Uitvoeringsprogramma!K176*Invoerwaarden!$J$7)+(Uitvoeringsprogramma!L176*Invoerwaarden!$J$8)+(Uitvoeringsprogramma!M176*Invoerwaarden!$J$9)+(Uitvoeringsprogramma!N176*Invoerwaarden!$J$10)+(Uitvoeringsprogramma!O176*Invoerwaarden!$J$11)+(Uitvoeringsprogramma!P176*Invoerwaarden!$J$12)</f>
        <v>0</v>
      </c>
      <c r="R176" s="86"/>
      <c r="S176" s="86"/>
      <c r="T176" s="87"/>
      <c r="U176" s="87"/>
      <c r="V176" s="87"/>
      <c r="W176" s="87"/>
      <c r="Y176" s="82"/>
      <c r="Z176" s="82"/>
      <c r="AA176" s="82"/>
      <c r="AB176" s="82"/>
      <c r="AC176" s="82"/>
      <c r="AD176" s="82"/>
      <c r="AE176" s="82"/>
      <c r="AF176" s="82"/>
      <c r="AG176" s="82"/>
    </row>
    <row r="177" spans="3:33" x14ac:dyDescent="0.35">
      <c r="C177" s="301"/>
      <c r="D177" s="82"/>
      <c r="E177" s="90"/>
      <c r="F177" s="83"/>
      <c r="G177" s="160" t="s">
        <v>200</v>
      </c>
      <c r="H177" s="160"/>
      <c r="I177" s="153"/>
      <c r="J177" s="84"/>
      <c r="K177" s="105"/>
      <c r="L177" s="105"/>
      <c r="M177" s="105"/>
      <c r="N177" s="105"/>
      <c r="O177" s="105"/>
      <c r="P177" s="105"/>
      <c r="Q177" s="85">
        <f>(Uitvoeringsprogramma!J177*Invoerwaarden!$J$13)+(Uitvoeringsprogramma!K177*Invoerwaarden!$J$7)+(Uitvoeringsprogramma!L177*Invoerwaarden!$J$8)+(Uitvoeringsprogramma!M177*Invoerwaarden!$J$9)+(Uitvoeringsprogramma!N177*Invoerwaarden!$J$10)+(Uitvoeringsprogramma!O177*Invoerwaarden!$J$11)+(Uitvoeringsprogramma!P177*Invoerwaarden!$J$12)</f>
        <v>0</v>
      </c>
      <c r="R177" s="86"/>
      <c r="S177" s="86"/>
      <c r="T177" s="87"/>
      <c r="U177" s="87"/>
      <c r="V177" s="87"/>
      <c r="W177" s="87"/>
      <c r="Y177" s="82"/>
      <c r="AA177" s="82"/>
      <c r="AB177" s="82"/>
      <c r="AC177" s="82"/>
      <c r="AD177" s="82"/>
      <c r="AE177" s="82"/>
      <c r="AF177" s="82"/>
      <c r="AG177" s="82"/>
    </row>
    <row r="178" spans="3:33" x14ac:dyDescent="0.35">
      <c r="C178" s="301"/>
      <c r="D178" s="82"/>
      <c r="E178" s="90"/>
      <c r="F178" s="83"/>
      <c r="G178" s="160" t="s">
        <v>200</v>
      </c>
      <c r="H178" s="160"/>
      <c r="I178" s="153"/>
      <c r="J178" s="84"/>
      <c r="K178" s="105"/>
      <c r="L178" s="105"/>
      <c r="M178" s="105"/>
      <c r="N178" s="105"/>
      <c r="O178" s="105"/>
      <c r="P178" s="105"/>
      <c r="Q178" s="85">
        <f>(Uitvoeringsprogramma!J178*Invoerwaarden!$J$13)+(Uitvoeringsprogramma!K178*Invoerwaarden!$J$7)+(Uitvoeringsprogramma!L178*Invoerwaarden!$J$8)+(Uitvoeringsprogramma!M178*Invoerwaarden!$J$9)+(Uitvoeringsprogramma!N178*Invoerwaarden!$J$10)+(Uitvoeringsprogramma!O178*Invoerwaarden!$J$11)+(Uitvoeringsprogramma!P178*Invoerwaarden!$J$12)</f>
        <v>0</v>
      </c>
      <c r="R178" s="86"/>
      <c r="S178" s="86"/>
      <c r="T178" s="87"/>
      <c r="U178" s="87"/>
      <c r="V178" s="87"/>
      <c r="W178" s="87"/>
      <c r="Y178" s="82"/>
      <c r="Z178" s="82"/>
      <c r="AA178" s="82"/>
      <c r="AB178" s="82"/>
      <c r="AC178" s="82"/>
      <c r="AD178" s="82"/>
      <c r="AE178" s="82"/>
      <c r="AF178" s="82"/>
      <c r="AG178" s="82"/>
    </row>
    <row r="179" spans="3:33" hidden="1" outlineLevel="1" x14ac:dyDescent="0.35">
      <c r="C179" s="301"/>
      <c r="D179" s="82"/>
      <c r="E179" s="90"/>
      <c r="F179" s="83"/>
      <c r="G179" s="160" t="s">
        <v>200</v>
      </c>
      <c r="H179" s="160"/>
      <c r="I179" s="153"/>
      <c r="J179" s="84"/>
      <c r="K179" s="105"/>
      <c r="L179" s="105"/>
      <c r="M179" s="105"/>
      <c r="N179" s="105"/>
      <c r="O179" s="105"/>
      <c r="P179" s="105"/>
      <c r="Q179" s="85">
        <f>(Uitvoeringsprogramma!J179*Invoerwaarden!$J$13)+(Uitvoeringsprogramma!K179*Invoerwaarden!$J$7)+(Uitvoeringsprogramma!L179*Invoerwaarden!$J$8)+(Uitvoeringsprogramma!M179*Invoerwaarden!$J$9)+(Uitvoeringsprogramma!N179*Invoerwaarden!$J$10)+(Uitvoeringsprogramma!O179*Invoerwaarden!$J$11)+(Uitvoeringsprogramma!P179*Invoerwaarden!$J$12)</f>
        <v>0</v>
      </c>
      <c r="R179" s="86"/>
      <c r="S179" s="86"/>
      <c r="T179" s="87"/>
      <c r="U179" s="87"/>
      <c r="V179" s="87"/>
      <c r="W179" s="87"/>
      <c r="Y179" s="82"/>
      <c r="Z179" s="82"/>
      <c r="AA179" s="82"/>
      <c r="AB179" s="82"/>
      <c r="AC179" s="82"/>
      <c r="AD179" s="82"/>
      <c r="AE179" s="82"/>
      <c r="AF179" s="82"/>
      <c r="AG179" s="82"/>
    </row>
    <row r="180" spans="3:33" hidden="1" outlineLevel="1" x14ac:dyDescent="0.35">
      <c r="C180" s="301"/>
      <c r="D180" s="82"/>
      <c r="E180" s="90"/>
      <c r="F180" s="83"/>
      <c r="G180" s="160" t="s">
        <v>200</v>
      </c>
      <c r="H180" s="160"/>
      <c r="I180" s="153"/>
      <c r="J180" s="84"/>
      <c r="K180" s="105"/>
      <c r="L180" s="105"/>
      <c r="M180" s="105"/>
      <c r="N180" s="105"/>
      <c r="O180" s="105"/>
      <c r="P180" s="105"/>
      <c r="Q180" s="85">
        <f>(Uitvoeringsprogramma!J180*Invoerwaarden!$J$13)+(Uitvoeringsprogramma!K180*Invoerwaarden!$J$7)+(Uitvoeringsprogramma!L180*Invoerwaarden!$J$8)+(Uitvoeringsprogramma!M180*Invoerwaarden!$J$9)+(Uitvoeringsprogramma!N180*Invoerwaarden!$J$10)+(Uitvoeringsprogramma!O180*Invoerwaarden!$J$11)+(Uitvoeringsprogramma!P180*Invoerwaarden!$J$12)</f>
        <v>0</v>
      </c>
      <c r="R180" s="86"/>
      <c r="S180" s="86"/>
      <c r="T180" s="87"/>
      <c r="U180" s="87"/>
      <c r="V180" s="87"/>
      <c r="W180" s="87"/>
      <c r="Y180" s="82"/>
      <c r="AA180" s="82"/>
      <c r="AB180" s="82"/>
      <c r="AC180" s="82"/>
      <c r="AD180" s="82"/>
      <c r="AE180" s="82"/>
      <c r="AF180" s="82"/>
      <c r="AG180" s="82"/>
    </row>
    <row r="181" spans="3:33" hidden="1" outlineLevel="1" x14ac:dyDescent="0.35">
      <c r="C181" s="301"/>
      <c r="D181" s="82"/>
      <c r="E181" s="90"/>
      <c r="F181" s="83"/>
      <c r="G181" s="160" t="s">
        <v>200</v>
      </c>
      <c r="H181" s="160"/>
      <c r="I181" s="153"/>
      <c r="J181" s="84"/>
      <c r="K181" s="105"/>
      <c r="L181" s="105"/>
      <c r="M181" s="105"/>
      <c r="N181" s="105"/>
      <c r="O181" s="105"/>
      <c r="P181" s="105"/>
      <c r="Q181" s="85">
        <f>(Uitvoeringsprogramma!J181*Invoerwaarden!$J$13)+(Uitvoeringsprogramma!K181*Invoerwaarden!$J$7)+(Uitvoeringsprogramma!L181*Invoerwaarden!$J$8)+(Uitvoeringsprogramma!M181*Invoerwaarden!$J$9)+(Uitvoeringsprogramma!N181*Invoerwaarden!$J$10)+(Uitvoeringsprogramma!O181*Invoerwaarden!$J$11)+(Uitvoeringsprogramma!P181*Invoerwaarden!$J$12)</f>
        <v>0</v>
      </c>
      <c r="R181" s="86"/>
      <c r="S181" s="86"/>
      <c r="T181" s="87"/>
      <c r="U181" s="87"/>
      <c r="V181" s="87"/>
      <c r="W181" s="87"/>
      <c r="Y181" s="82"/>
      <c r="Z181" s="82"/>
      <c r="AA181" s="82"/>
      <c r="AB181" s="82"/>
      <c r="AC181" s="82"/>
      <c r="AD181" s="82"/>
      <c r="AE181" s="82"/>
      <c r="AF181" s="82"/>
      <c r="AG181" s="82"/>
    </row>
    <row r="182" spans="3:33" hidden="1" outlineLevel="1" x14ac:dyDescent="0.35">
      <c r="C182" s="301"/>
      <c r="D182" s="82"/>
      <c r="E182" s="90"/>
      <c r="F182" s="83"/>
      <c r="G182" s="160" t="s">
        <v>200</v>
      </c>
      <c r="H182" s="160"/>
      <c r="I182" s="153"/>
      <c r="J182" s="84"/>
      <c r="K182" s="105"/>
      <c r="L182" s="105"/>
      <c r="M182" s="105"/>
      <c r="N182" s="105"/>
      <c r="O182" s="105"/>
      <c r="P182" s="105"/>
      <c r="Q182" s="85">
        <f>(Uitvoeringsprogramma!J182*Invoerwaarden!$J$13)+(Uitvoeringsprogramma!K182*Invoerwaarden!$J$7)+(Uitvoeringsprogramma!L182*Invoerwaarden!$J$8)+(Uitvoeringsprogramma!M182*Invoerwaarden!$J$9)+(Uitvoeringsprogramma!N182*Invoerwaarden!$J$10)+(Uitvoeringsprogramma!O182*Invoerwaarden!$J$11)+(Uitvoeringsprogramma!P182*Invoerwaarden!$J$12)</f>
        <v>0</v>
      </c>
      <c r="R182" s="86"/>
      <c r="S182" s="86"/>
      <c r="T182" s="87"/>
      <c r="U182" s="87"/>
      <c r="V182" s="87"/>
      <c r="W182" s="87"/>
      <c r="Y182" s="82"/>
      <c r="Z182" s="82"/>
      <c r="AA182" s="82"/>
      <c r="AB182" s="82"/>
      <c r="AC182" s="82"/>
      <c r="AD182" s="82"/>
      <c r="AE182" s="82"/>
      <c r="AF182" s="82"/>
      <c r="AG182" s="82"/>
    </row>
    <row r="183" spans="3:33" hidden="1" outlineLevel="1" x14ac:dyDescent="0.35">
      <c r="C183" s="301"/>
      <c r="D183" s="82"/>
      <c r="E183" s="90"/>
      <c r="F183" s="83"/>
      <c r="G183" s="160" t="s">
        <v>200</v>
      </c>
      <c r="H183" s="160"/>
      <c r="I183" s="153"/>
      <c r="J183" s="84"/>
      <c r="K183" s="105"/>
      <c r="L183" s="105"/>
      <c r="M183" s="105"/>
      <c r="N183" s="105"/>
      <c r="O183" s="105"/>
      <c r="P183" s="105"/>
      <c r="Q183" s="85">
        <f>(Uitvoeringsprogramma!J183*Invoerwaarden!$J$13)+(Uitvoeringsprogramma!K183*Invoerwaarden!$J$7)+(Uitvoeringsprogramma!L183*Invoerwaarden!$J$8)+(Uitvoeringsprogramma!M183*Invoerwaarden!$J$9)+(Uitvoeringsprogramma!N183*Invoerwaarden!$J$10)+(Uitvoeringsprogramma!O183*Invoerwaarden!$J$11)+(Uitvoeringsprogramma!P183*Invoerwaarden!$J$12)</f>
        <v>0</v>
      </c>
      <c r="R183" s="86"/>
      <c r="S183" s="86"/>
      <c r="T183" s="87"/>
      <c r="U183" s="87"/>
      <c r="V183" s="87"/>
      <c r="W183" s="87"/>
      <c r="Y183" s="82"/>
      <c r="AA183" s="82"/>
      <c r="AB183" s="82"/>
      <c r="AC183" s="82"/>
      <c r="AD183" s="82"/>
      <c r="AE183" s="82"/>
      <c r="AF183" s="82"/>
      <c r="AG183" s="82"/>
    </row>
    <row r="184" spans="3:33" hidden="1" outlineLevel="1" x14ac:dyDescent="0.35">
      <c r="C184" s="301"/>
      <c r="D184" s="82"/>
      <c r="E184" s="90"/>
      <c r="F184" s="83"/>
      <c r="G184" s="160" t="s">
        <v>200</v>
      </c>
      <c r="H184" s="160"/>
      <c r="I184" s="153"/>
      <c r="J184" s="84"/>
      <c r="K184" s="105"/>
      <c r="L184" s="105"/>
      <c r="M184" s="105"/>
      <c r="N184" s="105"/>
      <c r="O184" s="105"/>
      <c r="P184" s="105"/>
      <c r="Q184" s="85">
        <f>(Uitvoeringsprogramma!J184*Invoerwaarden!$J$13)+(Uitvoeringsprogramma!K184*Invoerwaarden!$J$7)+(Uitvoeringsprogramma!L184*Invoerwaarden!$J$8)+(Uitvoeringsprogramma!M184*Invoerwaarden!$J$9)+(Uitvoeringsprogramma!N184*Invoerwaarden!$J$10)+(Uitvoeringsprogramma!O184*Invoerwaarden!$J$11)+(Uitvoeringsprogramma!P184*Invoerwaarden!$J$12)</f>
        <v>0</v>
      </c>
      <c r="R184" s="86"/>
      <c r="S184" s="86"/>
      <c r="T184" s="87"/>
      <c r="U184" s="87"/>
      <c r="V184" s="87"/>
      <c r="W184" s="87"/>
      <c r="Y184" s="82"/>
      <c r="Z184" s="82"/>
      <c r="AA184" s="82"/>
      <c r="AB184" s="82"/>
      <c r="AC184" s="82"/>
      <c r="AD184" s="82"/>
      <c r="AE184" s="82"/>
      <c r="AF184" s="82"/>
      <c r="AG184" s="82"/>
    </row>
    <row r="185" spans="3:33" hidden="1" outlineLevel="1" x14ac:dyDescent="0.35">
      <c r="C185" s="301"/>
      <c r="D185" s="82"/>
      <c r="E185" s="90"/>
      <c r="F185" s="83"/>
      <c r="G185" s="160" t="s">
        <v>200</v>
      </c>
      <c r="H185" s="160"/>
      <c r="I185" s="153"/>
      <c r="J185" s="84"/>
      <c r="K185" s="105"/>
      <c r="L185" s="105"/>
      <c r="M185" s="105"/>
      <c r="N185" s="105"/>
      <c r="O185" s="105"/>
      <c r="P185" s="105"/>
      <c r="Q185" s="85">
        <f>(Uitvoeringsprogramma!J185*Invoerwaarden!$J$13)+(Uitvoeringsprogramma!K185*Invoerwaarden!$J$7)+(Uitvoeringsprogramma!L185*Invoerwaarden!$J$8)+(Uitvoeringsprogramma!M185*Invoerwaarden!$J$9)+(Uitvoeringsprogramma!N185*Invoerwaarden!$J$10)+(Uitvoeringsprogramma!O185*Invoerwaarden!$J$11)+(Uitvoeringsprogramma!P185*Invoerwaarden!$J$12)</f>
        <v>0</v>
      </c>
      <c r="R185" s="86"/>
      <c r="S185" s="86"/>
      <c r="T185" s="87"/>
      <c r="U185" s="87"/>
      <c r="V185" s="87"/>
      <c r="W185" s="87"/>
      <c r="Y185" s="82"/>
      <c r="AA185" s="82"/>
      <c r="AB185" s="82"/>
      <c r="AC185" s="82"/>
      <c r="AD185" s="82"/>
      <c r="AE185" s="82"/>
      <c r="AF185" s="82"/>
      <c r="AG185" s="82"/>
    </row>
    <row r="186" spans="3:33" hidden="1" outlineLevel="1" x14ac:dyDescent="0.35">
      <c r="C186" s="301"/>
      <c r="D186" s="82"/>
      <c r="E186" s="90"/>
      <c r="F186" s="83"/>
      <c r="G186" s="160" t="s">
        <v>200</v>
      </c>
      <c r="H186" s="160"/>
      <c r="I186" s="153"/>
      <c r="J186" s="84"/>
      <c r="K186" s="105"/>
      <c r="L186" s="105"/>
      <c r="M186" s="105"/>
      <c r="N186" s="105"/>
      <c r="O186" s="105"/>
      <c r="P186" s="105"/>
      <c r="Q186" s="85">
        <f>(Uitvoeringsprogramma!J186*Invoerwaarden!$J$13)+(Uitvoeringsprogramma!K186*Invoerwaarden!$J$7)+(Uitvoeringsprogramma!L186*Invoerwaarden!$J$8)+(Uitvoeringsprogramma!M186*Invoerwaarden!$J$9)+(Uitvoeringsprogramma!N186*Invoerwaarden!$J$10)+(Uitvoeringsprogramma!O186*Invoerwaarden!$J$11)+(Uitvoeringsprogramma!P186*Invoerwaarden!$J$12)</f>
        <v>0</v>
      </c>
      <c r="R186" s="86"/>
      <c r="S186" s="86"/>
      <c r="T186" s="87"/>
      <c r="U186" s="87"/>
      <c r="V186" s="87"/>
      <c r="W186" s="87"/>
      <c r="Y186" s="82"/>
      <c r="Z186" s="82"/>
      <c r="AA186" s="82"/>
      <c r="AB186" s="82"/>
      <c r="AC186" s="82"/>
      <c r="AD186" s="82"/>
      <c r="AE186" s="82"/>
      <c r="AF186" s="82"/>
      <c r="AG186" s="82"/>
    </row>
    <row r="187" spans="3:33" hidden="1" outlineLevel="1" x14ac:dyDescent="0.35">
      <c r="C187" s="301"/>
      <c r="D187" s="82"/>
      <c r="E187" s="90"/>
      <c r="F187" s="83"/>
      <c r="G187" s="160" t="s">
        <v>200</v>
      </c>
      <c r="H187" s="160"/>
      <c r="I187" s="153"/>
      <c r="J187" s="84"/>
      <c r="K187" s="105"/>
      <c r="L187" s="105"/>
      <c r="M187" s="105"/>
      <c r="N187" s="105"/>
      <c r="O187" s="105"/>
      <c r="P187" s="105"/>
      <c r="Q187" s="85">
        <f>(Uitvoeringsprogramma!J187*Invoerwaarden!$J$13)+(Uitvoeringsprogramma!K187*Invoerwaarden!$J$7)+(Uitvoeringsprogramma!L187*Invoerwaarden!$J$8)+(Uitvoeringsprogramma!M187*Invoerwaarden!$J$9)+(Uitvoeringsprogramma!N187*Invoerwaarden!$J$10)+(Uitvoeringsprogramma!O187*Invoerwaarden!$J$11)+(Uitvoeringsprogramma!P187*Invoerwaarden!$J$12)</f>
        <v>0</v>
      </c>
      <c r="R187" s="86"/>
      <c r="S187" s="86"/>
      <c r="T187" s="87"/>
      <c r="U187" s="87"/>
      <c r="V187" s="87"/>
      <c r="W187" s="87"/>
      <c r="Y187" s="82"/>
      <c r="Z187" s="82"/>
      <c r="AA187" s="82"/>
      <c r="AB187" s="82"/>
      <c r="AC187" s="82"/>
      <c r="AD187" s="82"/>
      <c r="AE187" s="82"/>
      <c r="AF187" s="82"/>
      <c r="AG187" s="82"/>
    </row>
    <row r="188" spans="3:33" hidden="1" outlineLevel="1" x14ac:dyDescent="0.35">
      <c r="C188" s="301"/>
      <c r="D188" s="82"/>
      <c r="E188" s="90"/>
      <c r="F188" s="83"/>
      <c r="G188" s="160" t="s">
        <v>200</v>
      </c>
      <c r="H188" s="160"/>
      <c r="I188" s="153"/>
      <c r="J188" s="84"/>
      <c r="K188" s="105"/>
      <c r="L188" s="105"/>
      <c r="M188" s="105"/>
      <c r="N188" s="105"/>
      <c r="O188" s="105"/>
      <c r="P188" s="105"/>
      <c r="Q188" s="85">
        <f>(Uitvoeringsprogramma!J188*Invoerwaarden!$J$13)+(Uitvoeringsprogramma!K188*Invoerwaarden!$J$7)+(Uitvoeringsprogramma!L188*Invoerwaarden!$J$8)+(Uitvoeringsprogramma!M188*Invoerwaarden!$J$9)+(Uitvoeringsprogramma!N188*Invoerwaarden!$J$10)+(Uitvoeringsprogramma!O188*Invoerwaarden!$J$11)+(Uitvoeringsprogramma!P188*Invoerwaarden!$J$12)</f>
        <v>0</v>
      </c>
      <c r="R188" s="86"/>
      <c r="S188" s="86"/>
      <c r="T188" s="87"/>
      <c r="U188" s="87"/>
      <c r="V188" s="87"/>
      <c r="W188" s="87"/>
      <c r="Y188" s="82"/>
      <c r="AA188" s="82"/>
      <c r="AB188" s="82"/>
      <c r="AC188" s="82"/>
      <c r="AD188" s="82"/>
      <c r="AE188" s="82"/>
      <c r="AF188" s="82"/>
      <c r="AG188" s="82"/>
    </row>
    <row r="189" spans="3:33" s="51" customFormat="1" collapsed="1" x14ac:dyDescent="0.35">
      <c r="C189"/>
      <c r="D189" s="10"/>
      <c r="E189" s="92" t="s">
        <v>213</v>
      </c>
      <c r="F189" s="92"/>
      <c r="G189" s="160" t="s">
        <v>200</v>
      </c>
      <c r="H189" s="155">
        <f>SUM(H174:H188)</f>
        <v>0</v>
      </c>
      <c r="I189" s="156"/>
      <c r="J189" s="106">
        <f t="shared" ref="J189:P189" si="17">SUM(J174:J188)</f>
        <v>0</v>
      </c>
      <c r="K189" s="106">
        <f t="shared" si="17"/>
        <v>0</v>
      </c>
      <c r="L189" s="106">
        <f>SUM(L174:L188)</f>
        <v>0</v>
      </c>
      <c r="M189" s="106">
        <f t="shared" si="17"/>
        <v>0</v>
      </c>
      <c r="N189" s="106">
        <f t="shared" si="17"/>
        <v>0</v>
      </c>
      <c r="O189" s="106">
        <f t="shared" si="17"/>
        <v>0</v>
      </c>
      <c r="P189" s="106">
        <f t="shared" si="17"/>
        <v>0</v>
      </c>
      <c r="Q189" s="96">
        <f t="shared" ref="Q189:W189" si="18">SUM(Q174:Q188)</f>
        <v>0</v>
      </c>
      <c r="R189" s="96">
        <f t="shared" si="18"/>
        <v>0</v>
      </c>
      <c r="S189" s="96">
        <f t="shared" si="18"/>
        <v>0</v>
      </c>
      <c r="T189" s="97">
        <f t="shared" si="18"/>
        <v>0</v>
      </c>
      <c r="U189" s="97">
        <f t="shared" si="18"/>
        <v>0</v>
      </c>
      <c r="V189" s="97">
        <f t="shared" si="18"/>
        <v>0</v>
      </c>
      <c r="W189" s="97">
        <f t="shared" si="18"/>
        <v>0</v>
      </c>
      <c r="Y189" s="102"/>
      <c r="Z189" s="102"/>
      <c r="AA189" s="102"/>
      <c r="AB189" s="102"/>
      <c r="AC189" s="102"/>
      <c r="AD189" s="102"/>
      <c r="AE189" s="102"/>
      <c r="AF189" s="102"/>
      <c r="AG189" s="102"/>
    </row>
    <row r="190" spans="3:33" x14ac:dyDescent="0.35">
      <c r="G190" s="157"/>
      <c r="H190" s="157"/>
      <c r="I190" s="157"/>
    </row>
    <row r="191" spans="3:33" s="51" customFormat="1" ht="15" hidden="1" outlineLevel="1" thickBot="1" x14ac:dyDescent="0.4">
      <c r="C191"/>
      <c r="D191" s="8" t="s">
        <v>168</v>
      </c>
      <c r="E191" s="8" t="s">
        <v>169</v>
      </c>
      <c r="F191" s="56" t="s">
        <v>170</v>
      </c>
      <c r="G191" s="8" t="s">
        <v>171</v>
      </c>
      <c r="H191" s="8" t="s">
        <v>172</v>
      </c>
      <c r="I191" s="56" t="s">
        <v>170</v>
      </c>
      <c r="J191" s="8" t="s">
        <v>173</v>
      </c>
      <c r="K191" s="8" t="s">
        <v>174</v>
      </c>
      <c r="L191" s="8" t="s">
        <v>175</v>
      </c>
      <c r="M191" s="8" t="s">
        <v>176</v>
      </c>
      <c r="N191" s="8" t="s">
        <v>177</v>
      </c>
      <c r="O191" s="8" t="s">
        <v>178</v>
      </c>
      <c r="P191" s="8" t="s">
        <v>179</v>
      </c>
      <c r="Q191" s="8" t="s">
        <v>180</v>
      </c>
      <c r="R191" s="8" t="s">
        <v>181</v>
      </c>
      <c r="S191" s="8" t="s">
        <v>182</v>
      </c>
      <c r="T191" s="8" t="s">
        <v>183</v>
      </c>
      <c r="U191" s="8" t="s">
        <v>184</v>
      </c>
      <c r="V191" s="8" t="s">
        <v>185</v>
      </c>
      <c r="W191" s="8" t="s">
        <v>186</v>
      </c>
      <c r="Y191" s="198" t="s">
        <v>187</v>
      </c>
      <c r="Z191" s="198" t="s">
        <v>188</v>
      </c>
      <c r="AA191" s="199" t="s">
        <v>189</v>
      </c>
      <c r="AB191" s="199" t="s">
        <v>190</v>
      </c>
      <c r="AC191" s="198" t="s">
        <v>191</v>
      </c>
      <c r="AD191" s="198" t="s">
        <v>192</v>
      </c>
      <c r="AE191" s="199" t="s">
        <v>193</v>
      </c>
      <c r="AF191" s="199" t="s">
        <v>194</v>
      </c>
      <c r="AG191" s="198" t="s">
        <v>195</v>
      </c>
    </row>
    <row r="192" spans="3:33" hidden="1" outlineLevel="1" x14ac:dyDescent="0.35">
      <c r="C192" s="301">
        <v>2025</v>
      </c>
      <c r="D192" s="82"/>
      <c r="E192" s="90"/>
      <c r="F192" s="83"/>
      <c r="G192" s="160" t="s">
        <v>200</v>
      </c>
      <c r="H192" s="160"/>
      <c r="I192" s="153"/>
      <c r="J192" s="84"/>
      <c r="K192" s="105"/>
      <c r="L192" s="105"/>
      <c r="M192" s="105"/>
      <c r="N192" s="105"/>
      <c r="O192" s="105"/>
      <c r="P192" s="105"/>
      <c r="Q192" s="85">
        <f>(Uitvoeringsprogramma!J192*Invoerwaarden!$J$13)+(Uitvoeringsprogramma!K192*Invoerwaarden!$J$7)+(Uitvoeringsprogramma!L192*Invoerwaarden!$J$8)+(Uitvoeringsprogramma!M192*Invoerwaarden!$J$9)+(Uitvoeringsprogramma!N192*Invoerwaarden!$J$10)+(Uitvoeringsprogramma!O192*Invoerwaarden!$J$11)+(Uitvoeringsprogramma!P192*Invoerwaarden!$J$12)</f>
        <v>0</v>
      </c>
      <c r="R192" s="86"/>
      <c r="S192" s="86"/>
      <c r="T192" s="87"/>
      <c r="U192" s="87"/>
      <c r="V192" s="87"/>
      <c r="W192" s="87"/>
      <c r="Y192" s="82"/>
      <c r="Z192" s="82"/>
      <c r="AA192" s="82"/>
      <c r="AB192" s="82"/>
      <c r="AC192" s="82"/>
      <c r="AD192" s="82"/>
      <c r="AE192" s="82"/>
      <c r="AF192" s="82"/>
      <c r="AG192" s="82"/>
    </row>
    <row r="193" spans="3:33" hidden="1" outlineLevel="1" x14ac:dyDescent="0.35">
      <c r="C193" s="301"/>
      <c r="D193" s="82"/>
      <c r="E193" s="90"/>
      <c r="F193" s="83"/>
      <c r="G193" s="160" t="s">
        <v>200</v>
      </c>
      <c r="H193" s="160"/>
      <c r="I193" s="153"/>
      <c r="J193" s="84"/>
      <c r="K193" s="105"/>
      <c r="L193" s="105"/>
      <c r="M193" s="105"/>
      <c r="N193" s="105"/>
      <c r="O193" s="105"/>
      <c r="P193" s="105"/>
      <c r="Q193" s="85">
        <f>(Uitvoeringsprogramma!J193*Invoerwaarden!$J$13)+(Uitvoeringsprogramma!K193*Invoerwaarden!$J$7)+(Uitvoeringsprogramma!L193*Invoerwaarden!$J$8)+(Uitvoeringsprogramma!M193*Invoerwaarden!$J$9)+(Uitvoeringsprogramma!N193*Invoerwaarden!$J$10)+(Uitvoeringsprogramma!O193*Invoerwaarden!$J$11)+(Uitvoeringsprogramma!P193*Invoerwaarden!$J$12)</f>
        <v>0</v>
      </c>
      <c r="R193" s="86"/>
      <c r="S193" s="86"/>
      <c r="T193" s="87"/>
      <c r="U193" s="87"/>
      <c r="V193" s="87"/>
      <c r="W193" s="87"/>
      <c r="Y193" s="82"/>
      <c r="Z193" s="82"/>
      <c r="AA193" s="82"/>
      <c r="AB193" s="82"/>
      <c r="AC193" s="82"/>
      <c r="AD193" s="82"/>
      <c r="AE193" s="82"/>
      <c r="AF193" s="82"/>
      <c r="AG193" s="82"/>
    </row>
    <row r="194" spans="3:33" hidden="1" outlineLevel="1" x14ac:dyDescent="0.35">
      <c r="C194" s="301"/>
      <c r="D194" s="82"/>
      <c r="E194" s="90"/>
      <c r="F194" s="83"/>
      <c r="G194" s="160" t="s">
        <v>200</v>
      </c>
      <c r="H194" s="160"/>
      <c r="I194" s="153"/>
      <c r="J194" s="84"/>
      <c r="K194" s="105"/>
      <c r="L194" s="105"/>
      <c r="M194" s="105"/>
      <c r="N194" s="105"/>
      <c r="O194" s="105"/>
      <c r="P194" s="105"/>
      <c r="Q194" s="85">
        <f>(Uitvoeringsprogramma!J194*Invoerwaarden!$J$13)+(Uitvoeringsprogramma!K194*Invoerwaarden!$J$7)+(Uitvoeringsprogramma!L194*Invoerwaarden!$J$8)+(Uitvoeringsprogramma!M194*Invoerwaarden!$J$9)+(Uitvoeringsprogramma!N194*Invoerwaarden!$J$10)+(Uitvoeringsprogramma!O194*Invoerwaarden!$J$11)+(Uitvoeringsprogramma!P194*Invoerwaarden!$J$12)</f>
        <v>0</v>
      </c>
      <c r="R194" s="86"/>
      <c r="S194" s="86"/>
      <c r="T194" s="87"/>
      <c r="U194" s="87"/>
      <c r="V194" s="87"/>
      <c r="W194" s="87"/>
      <c r="Y194" s="82"/>
      <c r="Z194" s="82"/>
      <c r="AA194" s="82"/>
      <c r="AB194" s="82"/>
      <c r="AC194" s="82"/>
      <c r="AD194" s="82"/>
      <c r="AE194" s="82"/>
      <c r="AF194" s="82"/>
      <c r="AG194" s="82"/>
    </row>
    <row r="195" spans="3:33" hidden="1" outlineLevel="1" x14ac:dyDescent="0.35">
      <c r="C195" s="301"/>
      <c r="D195" s="82"/>
      <c r="E195" s="90"/>
      <c r="F195" s="83"/>
      <c r="G195" s="160" t="s">
        <v>200</v>
      </c>
      <c r="H195" s="160"/>
      <c r="I195" s="153"/>
      <c r="J195" s="84"/>
      <c r="K195" s="105"/>
      <c r="L195" s="105"/>
      <c r="M195" s="105"/>
      <c r="N195" s="105"/>
      <c r="O195" s="105"/>
      <c r="P195" s="105"/>
      <c r="Q195" s="85">
        <f>(Uitvoeringsprogramma!J195*Invoerwaarden!$J$13)+(Uitvoeringsprogramma!K195*Invoerwaarden!$J$7)+(Uitvoeringsprogramma!L195*Invoerwaarden!$J$8)+(Uitvoeringsprogramma!M195*Invoerwaarden!$J$9)+(Uitvoeringsprogramma!N195*Invoerwaarden!$J$10)+(Uitvoeringsprogramma!O195*Invoerwaarden!$J$11)+(Uitvoeringsprogramma!P195*Invoerwaarden!$J$12)</f>
        <v>0</v>
      </c>
      <c r="R195" s="86"/>
      <c r="S195" s="86"/>
      <c r="T195" s="87"/>
      <c r="U195" s="87"/>
      <c r="V195" s="87"/>
      <c r="W195" s="87"/>
      <c r="Y195" s="82"/>
      <c r="AA195" s="82"/>
      <c r="AB195" s="82"/>
      <c r="AC195" s="82"/>
      <c r="AD195" s="82"/>
      <c r="AE195" s="82"/>
      <c r="AF195" s="82"/>
      <c r="AG195" s="82"/>
    </row>
    <row r="196" spans="3:33" hidden="1" outlineLevel="1" x14ac:dyDescent="0.35">
      <c r="C196" s="301"/>
      <c r="D196" s="82"/>
      <c r="E196" s="90"/>
      <c r="F196" s="83"/>
      <c r="G196" s="160" t="s">
        <v>200</v>
      </c>
      <c r="H196" s="160"/>
      <c r="I196" s="153"/>
      <c r="J196" s="84"/>
      <c r="K196" s="105"/>
      <c r="L196" s="105"/>
      <c r="M196" s="105"/>
      <c r="N196" s="105"/>
      <c r="O196" s="105"/>
      <c r="P196" s="105"/>
      <c r="Q196" s="85">
        <f>(Uitvoeringsprogramma!J196*Invoerwaarden!$J$13)+(Uitvoeringsprogramma!K196*Invoerwaarden!$J$7)+(Uitvoeringsprogramma!L196*Invoerwaarden!$J$8)+(Uitvoeringsprogramma!M196*Invoerwaarden!$J$9)+(Uitvoeringsprogramma!N196*Invoerwaarden!$J$10)+(Uitvoeringsprogramma!O196*Invoerwaarden!$J$11)+(Uitvoeringsprogramma!P196*Invoerwaarden!$J$12)</f>
        <v>0</v>
      </c>
      <c r="R196" s="86"/>
      <c r="S196" s="86"/>
      <c r="T196" s="87"/>
      <c r="U196" s="87"/>
      <c r="V196" s="87"/>
      <c r="W196" s="87"/>
      <c r="Y196" s="82"/>
      <c r="Z196" s="82"/>
      <c r="AA196" s="82"/>
      <c r="AB196" s="82"/>
      <c r="AC196" s="82"/>
      <c r="AD196" s="82"/>
      <c r="AE196" s="82"/>
      <c r="AF196" s="82"/>
      <c r="AG196" s="82"/>
    </row>
    <row r="197" spans="3:33" hidden="1" outlineLevel="2" x14ac:dyDescent="0.35">
      <c r="C197" s="301"/>
      <c r="D197" s="82"/>
      <c r="E197" s="90"/>
      <c r="F197" s="83"/>
      <c r="G197" s="160" t="s">
        <v>200</v>
      </c>
      <c r="H197" s="160"/>
      <c r="I197" s="153"/>
      <c r="J197" s="84"/>
      <c r="K197" s="105"/>
      <c r="L197" s="105"/>
      <c r="M197" s="105"/>
      <c r="N197" s="105"/>
      <c r="O197" s="105"/>
      <c r="P197" s="105"/>
      <c r="Q197" s="85">
        <f>(Uitvoeringsprogramma!J197*Invoerwaarden!$J$13)+(Uitvoeringsprogramma!K197*Invoerwaarden!$J$7)+(Uitvoeringsprogramma!L197*Invoerwaarden!$J$8)+(Uitvoeringsprogramma!M197*Invoerwaarden!$J$9)+(Uitvoeringsprogramma!N197*Invoerwaarden!$J$10)+(Uitvoeringsprogramma!O197*Invoerwaarden!$J$11)+(Uitvoeringsprogramma!P197*Invoerwaarden!$J$12)</f>
        <v>0</v>
      </c>
      <c r="R197" s="86"/>
      <c r="S197" s="86"/>
      <c r="T197" s="87"/>
      <c r="U197" s="87"/>
      <c r="V197" s="87"/>
      <c r="W197" s="87"/>
      <c r="Y197" s="82"/>
      <c r="AA197" s="82"/>
      <c r="AB197" s="82"/>
      <c r="AC197" s="82"/>
      <c r="AD197" s="82"/>
      <c r="AE197" s="82"/>
      <c r="AF197" s="82"/>
      <c r="AG197" s="82"/>
    </row>
    <row r="198" spans="3:33" hidden="1" outlineLevel="2" x14ac:dyDescent="0.35">
      <c r="C198" s="301"/>
      <c r="D198" s="82"/>
      <c r="E198" s="90"/>
      <c r="F198" s="83"/>
      <c r="G198" s="160" t="s">
        <v>200</v>
      </c>
      <c r="H198" s="160"/>
      <c r="I198" s="153"/>
      <c r="J198" s="84"/>
      <c r="K198" s="105"/>
      <c r="L198" s="105"/>
      <c r="M198" s="105"/>
      <c r="N198" s="105"/>
      <c r="O198" s="105"/>
      <c r="P198" s="105"/>
      <c r="Q198" s="85">
        <f>(Uitvoeringsprogramma!J198*Invoerwaarden!$J$13)+(Uitvoeringsprogramma!K198*Invoerwaarden!$J$7)+(Uitvoeringsprogramma!L198*Invoerwaarden!$J$8)+(Uitvoeringsprogramma!M198*Invoerwaarden!$J$9)+(Uitvoeringsprogramma!N198*Invoerwaarden!$J$10)+(Uitvoeringsprogramma!O198*Invoerwaarden!$J$11)+(Uitvoeringsprogramma!P198*Invoerwaarden!$J$12)</f>
        <v>0</v>
      </c>
      <c r="R198" s="86"/>
      <c r="S198" s="86"/>
      <c r="T198" s="87"/>
      <c r="U198" s="87"/>
      <c r="V198" s="87"/>
      <c r="W198" s="87"/>
      <c r="Y198" s="82"/>
      <c r="Z198" s="82"/>
      <c r="AA198" s="82"/>
      <c r="AB198" s="82"/>
      <c r="AC198" s="82"/>
      <c r="AD198" s="82"/>
      <c r="AE198" s="82"/>
      <c r="AF198" s="82"/>
      <c r="AG198" s="82"/>
    </row>
    <row r="199" spans="3:33" hidden="1" outlineLevel="2" x14ac:dyDescent="0.35">
      <c r="C199" s="301"/>
      <c r="D199" s="82"/>
      <c r="E199" s="90"/>
      <c r="F199" s="83"/>
      <c r="G199" s="160" t="s">
        <v>200</v>
      </c>
      <c r="H199" s="160"/>
      <c r="I199" s="153"/>
      <c r="J199" s="84"/>
      <c r="K199" s="105"/>
      <c r="L199" s="105"/>
      <c r="M199" s="105"/>
      <c r="N199" s="105"/>
      <c r="O199" s="105"/>
      <c r="P199" s="105"/>
      <c r="Q199" s="85">
        <f>(Uitvoeringsprogramma!J199*Invoerwaarden!$J$13)+(Uitvoeringsprogramma!K199*Invoerwaarden!$J$7)+(Uitvoeringsprogramma!L199*Invoerwaarden!$J$8)+(Uitvoeringsprogramma!M199*Invoerwaarden!$J$9)+(Uitvoeringsprogramma!N199*Invoerwaarden!$J$10)+(Uitvoeringsprogramma!O199*Invoerwaarden!$J$11)+(Uitvoeringsprogramma!P199*Invoerwaarden!$J$12)</f>
        <v>0</v>
      </c>
      <c r="R199" s="86"/>
      <c r="S199" s="86"/>
      <c r="T199" s="87"/>
      <c r="U199" s="87"/>
      <c r="V199" s="87"/>
      <c r="W199" s="87"/>
      <c r="Y199" s="82"/>
      <c r="AA199" s="82"/>
      <c r="AB199" s="82"/>
      <c r="AC199" s="82"/>
      <c r="AD199" s="82"/>
      <c r="AE199" s="82"/>
      <c r="AF199" s="82"/>
      <c r="AG199" s="82"/>
    </row>
    <row r="200" spans="3:33" hidden="1" outlineLevel="2" x14ac:dyDescent="0.35">
      <c r="C200" s="301"/>
      <c r="D200" s="82"/>
      <c r="E200" s="90"/>
      <c r="F200" s="83"/>
      <c r="G200" s="160" t="s">
        <v>200</v>
      </c>
      <c r="H200" s="160"/>
      <c r="I200" s="153"/>
      <c r="J200" s="84"/>
      <c r="K200" s="105"/>
      <c r="L200" s="105"/>
      <c r="M200" s="105"/>
      <c r="N200" s="105"/>
      <c r="O200" s="105"/>
      <c r="P200" s="105"/>
      <c r="Q200" s="85">
        <f>(Uitvoeringsprogramma!J200*Invoerwaarden!$J$13)+(Uitvoeringsprogramma!K200*Invoerwaarden!$J$7)+(Uitvoeringsprogramma!L200*Invoerwaarden!$J$8)+(Uitvoeringsprogramma!M200*Invoerwaarden!$J$9)+(Uitvoeringsprogramma!N200*Invoerwaarden!$J$10)+(Uitvoeringsprogramma!O200*Invoerwaarden!$J$11)+(Uitvoeringsprogramma!P200*Invoerwaarden!$J$12)</f>
        <v>0</v>
      </c>
      <c r="R200" s="86"/>
      <c r="S200" s="86"/>
      <c r="T200" s="87"/>
      <c r="U200" s="87"/>
      <c r="V200" s="87"/>
      <c r="W200" s="87"/>
      <c r="Y200" s="82"/>
      <c r="Z200" s="82"/>
      <c r="AA200" s="82"/>
      <c r="AB200" s="82"/>
      <c r="AC200" s="82"/>
      <c r="AD200" s="82"/>
      <c r="AE200" s="82"/>
      <c r="AF200" s="82"/>
      <c r="AG200" s="82"/>
    </row>
    <row r="201" spans="3:33" hidden="1" outlineLevel="2" x14ac:dyDescent="0.35">
      <c r="C201" s="301"/>
      <c r="D201" s="82"/>
      <c r="E201" s="90"/>
      <c r="F201" s="83"/>
      <c r="G201" s="160" t="s">
        <v>200</v>
      </c>
      <c r="H201" s="160"/>
      <c r="I201" s="153"/>
      <c r="J201" s="84"/>
      <c r="K201" s="105"/>
      <c r="L201" s="105"/>
      <c r="M201" s="105"/>
      <c r="N201" s="105"/>
      <c r="O201" s="105"/>
      <c r="P201" s="105"/>
      <c r="Q201" s="85">
        <f>(Uitvoeringsprogramma!J201*Invoerwaarden!$J$13)+(Uitvoeringsprogramma!K201*Invoerwaarden!$J$7)+(Uitvoeringsprogramma!L201*Invoerwaarden!$J$8)+(Uitvoeringsprogramma!M201*Invoerwaarden!$J$9)+(Uitvoeringsprogramma!N201*Invoerwaarden!$J$10)+(Uitvoeringsprogramma!O201*Invoerwaarden!$J$11)+(Uitvoeringsprogramma!P201*Invoerwaarden!$J$12)</f>
        <v>0</v>
      </c>
      <c r="R201" s="86"/>
      <c r="S201" s="86"/>
      <c r="T201" s="87"/>
      <c r="U201" s="87"/>
      <c r="V201" s="87"/>
      <c r="W201" s="87"/>
      <c r="Y201" s="82"/>
      <c r="AA201" s="82"/>
      <c r="AB201" s="82"/>
      <c r="AC201" s="82"/>
      <c r="AD201" s="82"/>
      <c r="AE201" s="82"/>
      <c r="AF201" s="82"/>
      <c r="AG201" s="82"/>
    </row>
    <row r="202" spans="3:33" hidden="1" outlineLevel="2" x14ac:dyDescent="0.35">
      <c r="C202" s="301"/>
      <c r="D202" s="82"/>
      <c r="E202" s="90"/>
      <c r="F202" s="83"/>
      <c r="G202" s="160" t="s">
        <v>200</v>
      </c>
      <c r="H202" s="160"/>
      <c r="I202" s="153"/>
      <c r="J202" s="84"/>
      <c r="K202" s="105"/>
      <c r="L202" s="105"/>
      <c r="M202" s="105"/>
      <c r="N202" s="105"/>
      <c r="O202" s="105"/>
      <c r="P202" s="105"/>
      <c r="Q202" s="85">
        <f>(Uitvoeringsprogramma!J202*Invoerwaarden!$J$13)+(Uitvoeringsprogramma!K202*Invoerwaarden!$J$7)+(Uitvoeringsprogramma!L202*Invoerwaarden!$J$8)+(Uitvoeringsprogramma!M202*Invoerwaarden!$J$9)+(Uitvoeringsprogramma!N202*Invoerwaarden!$J$10)+(Uitvoeringsprogramma!O202*Invoerwaarden!$J$11)+(Uitvoeringsprogramma!P202*Invoerwaarden!$J$12)</f>
        <v>0</v>
      </c>
      <c r="R202" s="86"/>
      <c r="S202" s="86"/>
      <c r="T202" s="87"/>
      <c r="U202" s="87"/>
      <c r="V202" s="87"/>
      <c r="W202" s="87"/>
      <c r="Y202" s="82"/>
      <c r="AA202" s="82"/>
      <c r="AB202" s="82"/>
      <c r="AC202" s="82"/>
      <c r="AD202" s="82"/>
      <c r="AE202" s="82"/>
      <c r="AF202" s="82"/>
      <c r="AG202" s="82"/>
    </row>
    <row r="203" spans="3:33" hidden="1" outlineLevel="2" x14ac:dyDescent="0.35">
      <c r="C203" s="301"/>
      <c r="D203" s="82"/>
      <c r="E203" s="90"/>
      <c r="F203" s="83"/>
      <c r="G203" s="160" t="s">
        <v>200</v>
      </c>
      <c r="H203" s="160"/>
      <c r="I203" s="153"/>
      <c r="J203" s="84"/>
      <c r="K203" s="105"/>
      <c r="L203" s="105"/>
      <c r="M203" s="105"/>
      <c r="N203" s="105"/>
      <c r="O203" s="105"/>
      <c r="P203" s="105"/>
      <c r="Q203" s="85">
        <f>(Uitvoeringsprogramma!J203*Invoerwaarden!$J$13)+(Uitvoeringsprogramma!K203*Invoerwaarden!$J$7)+(Uitvoeringsprogramma!L203*Invoerwaarden!$J$8)+(Uitvoeringsprogramma!M203*Invoerwaarden!$J$9)+(Uitvoeringsprogramma!N203*Invoerwaarden!$J$10)+(Uitvoeringsprogramma!O203*Invoerwaarden!$J$11)+(Uitvoeringsprogramma!P203*Invoerwaarden!$J$12)</f>
        <v>0</v>
      </c>
      <c r="R203" s="86"/>
      <c r="S203" s="86"/>
      <c r="T203" s="87"/>
      <c r="U203" s="87"/>
      <c r="V203" s="87"/>
      <c r="W203" s="87"/>
      <c r="Y203" s="82"/>
      <c r="Z203" s="82"/>
      <c r="AA203" s="82"/>
      <c r="AB203" s="82"/>
      <c r="AC203" s="82"/>
      <c r="AD203" s="82"/>
      <c r="AE203" s="82"/>
      <c r="AF203" s="82"/>
      <c r="AG203" s="82"/>
    </row>
    <row r="204" spans="3:33" hidden="1" outlineLevel="2" x14ac:dyDescent="0.35">
      <c r="C204" s="301"/>
      <c r="D204" s="82"/>
      <c r="E204" s="90"/>
      <c r="F204" s="83"/>
      <c r="G204" s="160" t="s">
        <v>200</v>
      </c>
      <c r="H204" s="160"/>
      <c r="I204" s="153"/>
      <c r="J204" s="84"/>
      <c r="K204" s="105"/>
      <c r="L204" s="105"/>
      <c r="M204" s="105"/>
      <c r="N204" s="105"/>
      <c r="O204" s="105"/>
      <c r="P204" s="105"/>
      <c r="Q204" s="85">
        <f>(Uitvoeringsprogramma!J204*Invoerwaarden!$J$13)+(Uitvoeringsprogramma!K204*Invoerwaarden!$J$7)+(Uitvoeringsprogramma!L204*Invoerwaarden!$J$8)+(Uitvoeringsprogramma!M204*Invoerwaarden!$J$9)+(Uitvoeringsprogramma!N204*Invoerwaarden!$J$10)+(Uitvoeringsprogramma!O204*Invoerwaarden!$J$11)+(Uitvoeringsprogramma!P204*Invoerwaarden!$J$12)</f>
        <v>0</v>
      </c>
      <c r="R204" s="86"/>
      <c r="S204" s="86"/>
      <c r="T204" s="87"/>
      <c r="U204" s="87"/>
      <c r="V204" s="87"/>
      <c r="W204" s="87"/>
      <c r="Y204" s="82"/>
      <c r="AA204" s="82"/>
      <c r="AB204" s="82"/>
      <c r="AC204" s="82"/>
      <c r="AD204" s="82"/>
      <c r="AE204" s="82"/>
      <c r="AF204" s="82"/>
      <c r="AG204" s="82"/>
    </row>
    <row r="205" spans="3:33" hidden="1" outlineLevel="2" x14ac:dyDescent="0.35">
      <c r="C205" s="301"/>
      <c r="D205" s="82"/>
      <c r="E205" s="90"/>
      <c r="F205" s="83"/>
      <c r="G205" s="160" t="s">
        <v>200</v>
      </c>
      <c r="H205" s="160"/>
      <c r="I205" s="153"/>
      <c r="J205" s="84"/>
      <c r="K205" s="105"/>
      <c r="L205" s="105"/>
      <c r="M205" s="105"/>
      <c r="N205" s="105"/>
      <c r="O205" s="105"/>
      <c r="P205" s="105"/>
      <c r="Q205" s="85">
        <f>(Uitvoeringsprogramma!J205*Invoerwaarden!$J$13)+(Uitvoeringsprogramma!K205*Invoerwaarden!$J$7)+(Uitvoeringsprogramma!L205*Invoerwaarden!$J$8)+(Uitvoeringsprogramma!M205*Invoerwaarden!$J$9)+(Uitvoeringsprogramma!N205*Invoerwaarden!$J$10)+(Uitvoeringsprogramma!O205*Invoerwaarden!$J$11)+(Uitvoeringsprogramma!P205*Invoerwaarden!$J$12)</f>
        <v>0</v>
      </c>
      <c r="R205" s="86"/>
      <c r="S205" s="86"/>
      <c r="T205" s="87"/>
      <c r="U205" s="87"/>
      <c r="V205" s="87"/>
      <c r="W205" s="87"/>
      <c r="Y205" s="82"/>
      <c r="Z205" s="82"/>
      <c r="AA205" s="82"/>
      <c r="AB205" s="82"/>
      <c r="AC205" s="82"/>
      <c r="AD205" s="82"/>
      <c r="AE205" s="82"/>
      <c r="AF205" s="82"/>
      <c r="AG205" s="82"/>
    </row>
    <row r="206" spans="3:33" hidden="1" outlineLevel="2" x14ac:dyDescent="0.35">
      <c r="C206" s="301"/>
      <c r="D206" s="82"/>
      <c r="E206" s="90"/>
      <c r="F206" s="83"/>
      <c r="G206" s="160" t="s">
        <v>200</v>
      </c>
      <c r="H206" s="160"/>
      <c r="I206" s="153"/>
      <c r="J206" s="84"/>
      <c r="K206" s="105"/>
      <c r="L206" s="105"/>
      <c r="M206" s="105"/>
      <c r="N206" s="105"/>
      <c r="O206" s="105"/>
      <c r="P206" s="105"/>
      <c r="Q206" s="85">
        <f>(Uitvoeringsprogramma!J206*Invoerwaarden!$J$13)+(Uitvoeringsprogramma!K206*Invoerwaarden!$J$7)+(Uitvoeringsprogramma!L206*Invoerwaarden!$J$8)+(Uitvoeringsprogramma!M206*Invoerwaarden!$J$9)+(Uitvoeringsprogramma!N206*Invoerwaarden!$J$10)+(Uitvoeringsprogramma!O206*Invoerwaarden!$J$11)+(Uitvoeringsprogramma!P206*Invoerwaarden!$J$12)</f>
        <v>0</v>
      </c>
      <c r="R206" s="86"/>
      <c r="S206" s="86"/>
      <c r="T206" s="87"/>
      <c r="U206" s="87"/>
      <c r="V206" s="87"/>
      <c r="W206" s="87"/>
      <c r="Y206" s="82"/>
      <c r="AA206" s="82"/>
      <c r="AB206" s="82"/>
      <c r="AC206" s="82"/>
      <c r="AD206" s="82"/>
      <c r="AE206" s="82"/>
      <c r="AF206" s="82"/>
      <c r="AG206" s="82"/>
    </row>
    <row r="207" spans="3:33" s="51" customFormat="1" hidden="1" outlineLevel="1" collapsed="1" x14ac:dyDescent="0.35">
      <c r="C207"/>
      <c r="D207" s="10"/>
      <c r="E207" s="92" t="s">
        <v>213</v>
      </c>
      <c r="F207" s="92"/>
      <c r="G207" s="160" t="s">
        <v>200</v>
      </c>
      <c r="H207" s="155">
        <f>SUM(H192:H206)</f>
        <v>0</v>
      </c>
      <c r="I207" s="156"/>
      <c r="J207" s="106">
        <f t="shared" ref="J207:K207" si="19">SUM(J192:J206)</f>
        <v>0</v>
      </c>
      <c r="K207" s="106">
        <f t="shared" si="19"/>
        <v>0</v>
      </c>
      <c r="L207" s="106">
        <f>SUM(L192:L206)</f>
        <v>0</v>
      </c>
      <c r="M207" s="106">
        <f t="shared" ref="M207:P207" si="20">SUM(M192:M206)</f>
        <v>0</v>
      </c>
      <c r="N207" s="106">
        <f t="shared" si="20"/>
        <v>0</v>
      </c>
      <c r="O207" s="106">
        <f t="shared" si="20"/>
        <v>0</v>
      </c>
      <c r="P207" s="106">
        <f t="shared" si="20"/>
        <v>0</v>
      </c>
      <c r="Q207" s="96">
        <f t="shared" ref="Q207:W207" si="21">SUM(Q192:Q206)</f>
        <v>0</v>
      </c>
      <c r="R207" s="96">
        <f t="shared" si="21"/>
        <v>0</v>
      </c>
      <c r="S207" s="96">
        <f t="shared" si="21"/>
        <v>0</v>
      </c>
      <c r="T207" s="97">
        <f t="shared" si="21"/>
        <v>0</v>
      </c>
      <c r="U207" s="97">
        <f t="shared" si="21"/>
        <v>0</v>
      </c>
      <c r="V207" s="97">
        <f t="shared" si="21"/>
        <v>0</v>
      </c>
      <c r="W207" s="97">
        <f t="shared" si="21"/>
        <v>0</v>
      </c>
      <c r="Y207" s="102"/>
      <c r="Z207" s="102"/>
      <c r="AA207" s="102"/>
      <c r="AB207" s="102"/>
      <c r="AC207" s="102"/>
      <c r="AD207" s="102"/>
      <c r="AE207" s="102"/>
      <c r="AF207" s="102"/>
      <c r="AG207" s="102"/>
    </row>
    <row r="208" spans="3:33" collapsed="1" x14ac:dyDescent="0.35">
      <c r="C208" s="151" t="s">
        <v>216</v>
      </c>
      <c r="G208" s="157"/>
      <c r="H208" s="157"/>
      <c r="I208" s="157"/>
      <c r="Y208" s="81"/>
    </row>
    <row r="209" spans="3:33" s="51" customFormat="1" ht="15" hidden="1" outlineLevel="1" thickBot="1" x14ac:dyDescent="0.4">
      <c r="C209"/>
      <c r="D209" s="8" t="s">
        <v>168</v>
      </c>
      <c r="E209" s="8" t="s">
        <v>169</v>
      </c>
      <c r="F209" s="56" t="s">
        <v>170</v>
      </c>
      <c r="G209" s="8" t="s">
        <v>171</v>
      </c>
      <c r="H209" s="8" t="s">
        <v>172</v>
      </c>
      <c r="I209" s="56" t="s">
        <v>170</v>
      </c>
      <c r="J209" s="8" t="s">
        <v>173</v>
      </c>
      <c r="K209" s="8" t="s">
        <v>174</v>
      </c>
      <c r="L209" s="8" t="s">
        <v>175</v>
      </c>
      <c r="M209" s="8" t="s">
        <v>176</v>
      </c>
      <c r="N209" s="8" t="s">
        <v>177</v>
      </c>
      <c r="O209" s="8" t="s">
        <v>178</v>
      </c>
      <c r="P209" s="8" t="s">
        <v>179</v>
      </c>
      <c r="Q209" s="8" t="s">
        <v>180</v>
      </c>
      <c r="R209" s="8" t="s">
        <v>181</v>
      </c>
      <c r="S209" s="8" t="s">
        <v>182</v>
      </c>
      <c r="T209" s="8" t="s">
        <v>183</v>
      </c>
      <c r="U209" s="8" t="s">
        <v>184</v>
      </c>
      <c r="V209" s="8" t="s">
        <v>185</v>
      </c>
      <c r="W209" s="8" t="s">
        <v>186</v>
      </c>
      <c r="Y209" s="198" t="s">
        <v>187</v>
      </c>
      <c r="Z209" s="198" t="s">
        <v>188</v>
      </c>
      <c r="AA209" s="199" t="s">
        <v>189</v>
      </c>
      <c r="AB209" s="199" t="s">
        <v>190</v>
      </c>
      <c r="AC209" s="198" t="s">
        <v>191</v>
      </c>
      <c r="AD209" s="198" t="s">
        <v>192</v>
      </c>
      <c r="AE209" s="199" t="s">
        <v>193</v>
      </c>
      <c r="AF209" s="199" t="s">
        <v>194</v>
      </c>
      <c r="AG209" s="198" t="s">
        <v>195</v>
      </c>
    </row>
    <row r="210" spans="3:33" hidden="1" outlineLevel="1" x14ac:dyDescent="0.35">
      <c r="C210" s="301">
        <v>2026</v>
      </c>
      <c r="D210" s="82"/>
      <c r="E210" s="90"/>
      <c r="F210" s="83"/>
      <c r="G210" s="160" t="s">
        <v>200</v>
      </c>
      <c r="H210" s="160"/>
      <c r="I210" s="153"/>
      <c r="J210" s="84"/>
      <c r="K210" s="105"/>
      <c r="L210" s="105"/>
      <c r="M210" s="105"/>
      <c r="N210" s="105"/>
      <c r="O210" s="105"/>
      <c r="P210" s="105"/>
      <c r="Q210" s="85">
        <f>(Uitvoeringsprogramma!J210*Invoerwaarden!$J$13)+(Uitvoeringsprogramma!K210*Invoerwaarden!$J$7)+(Uitvoeringsprogramma!L210*Invoerwaarden!$J$8)+(Uitvoeringsprogramma!M210*Invoerwaarden!$J$9)+(Uitvoeringsprogramma!N210*Invoerwaarden!$J$10)+(Uitvoeringsprogramma!O210*Invoerwaarden!$J$11)+(Uitvoeringsprogramma!P210*Invoerwaarden!$J$12)</f>
        <v>0</v>
      </c>
      <c r="R210" s="86"/>
      <c r="S210" s="86"/>
      <c r="T210" s="87"/>
      <c r="U210" s="87"/>
      <c r="V210" s="87"/>
      <c r="W210" s="87"/>
      <c r="Y210" s="82"/>
      <c r="Z210" s="82"/>
      <c r="AA210" s="82"/>
      <c r="AB210" s="82"/>
      <c r="AC210" s="82"/>
      <c r="AD210" s="82"/>
      <c r="AE210" s="82"/>
      <c r="AF210" s="82"/>
      <c r="AG210" s="82"/>
    </row>
    <row r="211" spans="3:33" hidden="1" outlineLevel="1" x14ac:dyDescent="0.35">
      <c r="C211" s="301"/>
      <c r="D211" s="82"/>
      <c r="E211" s="90"/>
      <c r="F211" s="83"/>
      <c r="G211" s="160" t="s">
        <v>200</v>
      </c>
      <c r="H211" s="160"/>
      <c r="I211" s="153"/>
      <c r="J211" s="84"/>
      <c r="K211" s="105"/>
      <c r="L211" s="105"/>
      <c r="M211" s="105"/>
      <c r="N211" s="105"/>
      <c r="O211" s="105"/>
      <c r="P211" s="105"/>
      <c r="Q211" s="85">
        <f>(Uitvoeringsprogramma!J211*Invoerwaarden!$J$13)+(Uitvoeringsprogramma!K211*Invoerwaarden!$J$7)+(Uitvoeringsprogramma!L211*Invoerwaarden!$J$8)+(Uitvoeringsprogramma!M211*Invoerwaarden!$J$9)+(Uitvoeringsprogramma!N211*Invoerwaarden!$J$10)+(Uitvoeringsprogramma!O211*Invoerwaarden!$J$11)+(Uitvoeringsprogramma!P211*Invoerwaarden!$J$12)</f>
        <v>0</v>
      </c>
      <c r="R211" s="86"/>
      <c r="S211" s="86"/>
      <c r="T211" s="87"/>
      <c r="U211" s="87"/>
      <c r="V211" s="87"/>
      <c r="W211" s="87"/>
      <c r="Y211" s="82"/>
      <c r="Z211" s="82"/>
      <c r="AA211" s="82"/>
      <c r="AB211" s="82"/>
      <c r="AC211" s="82"/>
      <c r="AD211" s="82"/>
      <c r="AE211" s="82"/>
      <c r="AF211" s="82"/>
      <c r="AG211" s="82"/>
    </row>
    <row r="212" spans="3:33" hidden="1" outlineLevel="1" x14ac:dyDescent="0.35">
      <c r="C212" s="301"/>
      <c r="D212" s="82"/>
      <c r="E212" s="90"/>
      <c r="F212" s="83"/>
      <c r="G212" s="160" t="s">
        <v>200</v>
      </c>
      <c r="H212" s="160"/>
      <c r="I212" s="153"/>
      <c r="J212" s="84"/>
      <c r="K212" s="105"/>
      <c r="L212" s="105"/>
      <c r="M212" s="105"/>
      <c r="N212" s="105"/>
      <c r="O212" s="105"/>
      <c r="P212" s="105"/>
      <c r="Q212" s="85">
        <f>(Uitvoeringsprogramma!J212*Invoerwaarden!$J$13)+(Uitvoeringsprogramma!K212*Invoerwaarden!$J$7)+(Uitvoeringsprogramma!L212*Invoerwaarden!$J$8)+(Uitvoeringsprogramma!M212*Invoerwaarden!$J$9)+(Uitvoeringsprogramma!N212*Invoerwaarden!$J$10)+(Uitvoeringsprogramma!O212*Invoerwaarden!$J$11)+(Uitvoeringsprogramma!P212*Invoerwaarden!$J$12)</f>
        <v>0</v>
      </c>
      <c r="R212" s="86"/>
      <c r="S212" s="86"/>
      <c r="T212" s="87"/>
      <c r="U212" s="87"/>
      <c r="V212" s="87"/>
      <c r="W212" s="87"/>
      <c r="Y212" s="82"/>
      <c r="Z212" s="82"/>
      <c r="AA212" s="82"/>
      <c r="AB212" s="82"/>
      <c r="AC212" s="82"/>
      <c r="AD212" s="82"/>
      <c r="AE212" s="82"/>
      <c r="AF212" s="82"/>
      <c r="AG212" s="82"/>
    </row>
    <row r="213" spans="3:33" hidden="1" outlineLevel="1" x14ac:dyDescent="0.35">
      <c r="C213" s="301"/>
      <c r="D213" s="82"/>
      <c r="E213" s="90"/>
      <c r="F213" s="83"/>
      <c r="G213" s="160" t="s">
        <v>200</v>
      </c>
      <c r="H213" s="160"/>
      <c r="I213" s="153"/>
      <c r="J213" s="84"/>
      <c r="K213" s="105"/>
      <c r="L213" s="105"/>
      <c r="M213" s="105"/>
      <c r="N213" s="105"/>
      <c r="O213" s="105"/>
      <c r="P213" s="105"/>
      <c r="Q213" s="85">
        <f>(Uitvoeringsprogramma!J213*Invoerwaarden!$J$13)+(Uitvoeringsprogramma!K213*Invoerwaarden!$J$7)+(Uitvoeringsprogramma!L213*Invoerwaarden!$J$8)+(Uitvoeringsprogramma!M213*Invoerwaarden!$J$9)+(Uitvoeringsprogramma!N213*Invoerwaarden!$J$10)+(Uitvoeringsprogramma!O213*Invoerwaarden!$J$11)+(Uitvoeringsprogramma!P213*Invoerwaarden!$J$12)</f>
        <v>0</v>
      </c>
      <c r="R213" s="86"/>
      <c r="S213" s="86"/>
      <c r="T213" s="87"/>
      <c r="U213" s="87"/>
      <c r="V213" s="87"/>
      <c r="W213" s="87"/>
      <c r="Y213" s="82"/>
      <c r="AA213" s="82"/>
      <c r="AB213" s="82"/>
      <c r="AC213" s="82"/>
      <c r="AD213" s="82"/>
      <c r="AE213" s="82"/>
      <c r="AF213" s="82"/>
      <c r="AG213" s="82"/>
    </row>
    <row r="214" spans="3:33" hidden="1" outlineLevel="1" x14ac:dyDescent="0.35">
      <c r="C214" s="301"/>
      <c r="D214" s="82"/>
      <c r="E214" s="90"/>
      <c r="F214" s="83"/>
      <c r="G214" s="160" t="s">
        <v>200</v>
      </c>
      <c r="H214" s="160"/>
      <c r="I214" s="153"/>
      <c r="J214" s="84"/>
      <c r="K214" s="105"/>
      <c r="L214" s="105"/>
      <c r="M214" s="105"/>
      <c r="N214" s="105"/>
      <c r="O214" s="105"/>
      <c r="P214" s="105"/>
      <c r="Q214" s="85">
        <f>(Uitvoeringsprogramma!J214*Invoerwaarden!$J$13)+(Uitvoeringsprogramma!K214*Invoerwaarden!$J$7)+(Uitvoeringsprogramma!L214*Invoerwaarden!$J$8)+(Uitvoeringsprogramma!M214*Invoerwaarden!$J$9)+(Uitvoeringsprogramma!N214*Invoerwaarden!$J$10)+(Uitvoeringsprogramma!O214*Invoerwaarden!$J$11)+(Uitvoeringsprogramma!P214*Invoerwaarden!$J$12)</f>
        <v>0</v>
      </c>
      <c r="R214" s="86"/>
      <c r="S214" s="86"/>
      <c r="T214" s="87"/>
      <c r="U214" s="87"/>
      <c r="V214" s="87"/>
      <c r="W214" s="87"/>
      <c r="Y214" s="82"/>
      <c r="Z214" s="82"/>
      <c r="AA214" s="82"/>
      <c r="AB214" s="82"/>
      <c r="AC214" s="82"/>
      <c r="AD214" s="82"/>
      <c r="AE214" s="82"/>
      <c r="AF214" s="82"/>
      <c r="AG214" s="82"/>
    </row>
    <row r="215" spans="3:33" hidden="1" outlineLevel="2" x14ac:dyDescent="0.35">
      <c r="C215" s="301"/>
      <c r="D215" s="82"/>
      <c r="E215" s="90"/>
      <c r="F215" s="83"/>
      <c r="G215" s="160" t="s">
        <v>200</v>
      </c>
      <c r="H215" s="160"/>
      <c r="I215" s="153"/>
      <c r="J215" s="84"/>
      <c r="K215" s="105"/>
      <c r="L215" s="105"/>
      <c r="M215" s="105"/>
      <c r="N215" s="105"/>
      <c r="O215" s="105"/>
      <c r="P215" s="105"/>
      <c r="Q215" s="85">
        <f>(Uitvoeringsprogramma!J215*Invoerwaarden!$J$13)+(Uitvoeringsprogramma!K215*Invoerwaarden!$J$7)+(Uitvoeringsprogramma!L215*Invoerwaarden!$J$8)+(Uitvoeringsprogramma!M215*Invoerwaarden!$J$9)+(Uitvoeringsprogramma!N215*Invoerwaarden!$J$10)+(Uitvoeringsprogramma!O215*Invoerwaarden!$J$11)+(Uitvoeringsprogramma!P215*Invoerwaarden!$J$12)</f>
        <v>0</v>
      </c>
      <c r="R215" s="86"/>
      <c r="S215" s="86"/>
      <c r="T215" s="87"/>
      <c r="U215" s="87"/>
      <c r="V215" s="87"/>
      <c r="W215" s="87"/>
      <c r="Y215" s="82"/>
      <c r="AA215" s="82"/>
      <c r="AB215" s="82"/>
      <c r="AC215" s="82"/>
      <c r="AD215" s="82"/>
      <c r="AE215" s="82"/>
      <c r="AF215" s="82"/>
      <c r="AG215" s="82"/>
    </row>
    <row r="216" spans="3:33" hidden="1" outlineLevel="2" x14ac:dyDescent="0.35">
      <c r="C216" s="301"/>
      <c r="D216" s="82"/>
      <c r="E216" s="90"/>
      <c r="F216" s="83"/>
      <c r="G216" s="160" t="s">
        <v>200</v>
      </c>
      <c r="H216" s="160"/>
      <c r="I216" s="153"/>
      <c r="J216" s="84"/>
      <c r="K216" s="105"/>
      <c r="L216" s="105"/>
      <c r="M216" s="105"/>
      <c r="N216" s="105"/>
      <c r="O216" s="105"/>
      <c r="P216" s="105"/>
      <c r="Q216" s="85">
        <f>(Uitvoeringsprogramma!J216*Invoerwaarden!$J$13)+(Uitvoeringsprogramma!K216*Invoerwaarden!$J$7)+(Uitvoeringsprogramma!L216*Invoerwaarden!$J$8)+(Uitvoeringsprogramma!M216*Invoerwaarden!$J$9)+(Uitvoeringsprogramma!N216*Invoerwaarden!$J$10)+(Uitvoeringsprogramma!O216*Invoerwaarden!$J$11)+(Uitvoeringsprogramma!P216*Invoerwaarden!$J$12)</f>
        <v>0</v>
      </c>
      <c r="R216" s="86"/>
      <c r="S216" s="86"/>
      <c r="T216" s="87"/>
      <c r="U216" s="87"/>
      <c r="V216" s="87"/>
      <c r="W216" s="87"/>
      <c r="Y216" s="82"/>
      <c r="Z216" s="82"/>
      <c r="AA216" s="82"/>
      <c r="AB216" s="82"/>
      <c r="AC216" s="82"/>
      <c r="AD216" s="82"/>
      <c r="AE216" s="82"/>
      <c r="AF216" s="82"/>
      <c r="AG216" s="82"/>
    </row>
    <row r="217" spans="3:33" hidden="1" outlineLevel="2" x14ac:dyDescent="0.35">
      <c r="C217" s="301"/>
      <c r="D217" s="82"/>
      <c r="E217" s="90"/>
      <c r="F217" s="83"/>
      <c r="G217" s="160" t="s">
        <v>200</v>
      </c>
      <c r="H217" s="160"/>
      <c r="I217" s="153"/>
      <c r="J217" s="84"/>
      <c r="K217" s="105"/>
      <c r="L217" s="105"/>
      <c r="M217" s="105"/>
      <c r="N217" s="105"/>
      <c r="O217" s="105"/>
      <c r="P217" s="105"/>
      <c r="Q217" s="85">
        <f>(Uitvoeringsprogramma!J217*Invoerwaarden!$J$13)+(Uitvoeringsprogramma!K217*Invoerwaarden!$J$7)+(Uitvoeringsprogramma!L217*Invoerwaarden!$J$8)+(Uitvoeringsprogramma!M217*Invoerwaarden!$J$9)+(Uitvoeringsprogramma!N217*Invoerwaarden!$J$10)+(Uitvoeringsprogramma!O217*Invoerwaarden!$J$11)+(Uitvoeringsprogramma!P217*Invoerwaarden!$J$12)</f>
        <v>0</v>
      </c>
      <c r="R217" s="86"/>
      <c r="S217" s="86"/>
      <c r="T217" s="87"/>
      <c r="U217" s="87"/>
      <c r="V217" s="87"/>
      <c r="W217" s="87"/>
      <c r="Y217" s="82"/>
      <c r="AA217" s="82"/>
      <c r="AB217" s="82"/>
      <c r="AC217" s="82"/>
      <c r="AD217" s="82"/>
      <c r="AE217" s="82"/>
      <c r="AF217" s="82"/>
      <c r="AG217" s="82"/>
    </row>
    <row r="218" spans="3:33" hidden="1" outlineLevel="2" x14ac:dyDescent="0.35">
      <c r="C218" s="301"/>
      <c r="D218" s="82"/>
      <c r="E218" s="90"/>
      <c r="F218" s="83"/>
      <c r="G218" s="160" t="s">
        <v>200</v>
      </c>
      <c r="H218" s="160"/>
      <c r="I218" s="153"/>
      <c r="J218" s="84"/>
      <c r="K218" s="105"/>
      <c r="L218" s="105"/>
      <c r="M218" s="105"/>
      <c r="N218" s="105"/>
      <c r="O218" s="105"/>
      <c r="P218" s="105"/>
      <c r="Q218" s="85">
        <f>(Uitvoeringsprogramma!J218*Invoerwaarden!$J$13)+(Uitvoeringsprogramma!K218*Invoerwaarden!$J$7)+(Uitvoeringsprogramma!L218*Invoerwaarden!$J$8)+(Uitvoeringsprogramma!M218*Invoerwaarden!$J$9)+(Uitvoeringsprogramma!N218*Invoerwaarden!$J$10)+(Uitvoeringsprogramma!O218*Invoerwaarden!$J$11)+(Uitvoeringsprogramma!P218*Invoerwaarden!$J$12)</f>
        <v>0</v>
      </c>
      <c r="R218" s="86"/>
      <c r="S218" s="86"/>
      <c r="T218" s="87"/>
      <c r="U218" s="87"/>
      <c r="V218" s="87"/>
      <c r="W218" s="87"/>
      <c r="Y218" s="82"/>
      <c r="Z218" s="82"/>
      <c r="AA218" s="82"/>
      <c r="AB218" s="82"/>
      <c r="AC218" s="82"/>
      <c r="AD218" s="82"/>
      <c r="AE218" s="82"/>
      <c r="AF218" s="82"/>
      <c r="AG218" s="82"/>
    </row>
    <row r="219" spans="3:33" hidden="1" outlineLevel="2" x14ac:dyDescent="0.35">
      <c r="C219" s="301"/>
      <c r="D219" s="82"/>
      <c r="E219" s="90"/>
      <c r="F219" s="83"/>
      <c r="G219" s="160" t="s">
        <v>200</v>
      </c>
      <c r="H219" s="160"/>
      <c r="I219" s="153"/>
      <c r="J219" s="84"/>
      <c r="K219" s="105"/>
      <c r="L219" s="105"/>
      <c r="M219" s="105"/>
      <c r="N219" s="105"/>
      <c r="O219" s="105"/>
      <c r="P219" s="105"/>
      <c r="Q219" s="85">
        <f>(Uitvoeringsprogramma!J219*Invoerwaarden!$J$13)+(Uitvoeringsprogramma!K219*Invoerwaarden!$J$7)+(Uitvoeringsprogramma!L219*Invoerwaarden!$J$8)+(Uitvoeringsprogramma!M219*Invoerwaarden!$J$9)+(Uitvoeringsprogramma!N219*Invoerwaarden!$J$10)+(Uitvoeringsprogramma!O219*Invoerwaarden!$J$11)+(Uitvoeringsprogramma!P219*Invoerwaarden!$J$12)</f>
        <v>0</v>
      </c>
      <c r="R219" s="86"/>
      <c r="S219" s="86"/>
      <c r="T219" s="87"/>
      <c r="U219" s="87"/>
      <c r="V219" s="87"/>
      <c r="W219" s="87"/>
      <c r="Y219" s="82"/>
      <c r="AA219" s="82"/>
      <c r="AB219" s="82"/>
      <c r="AC219" s="82"/>
      <c r="AD219" s="82"/>
      <c r="AE219" s="82"/>
      <c r="AF219" s="82"/>
      <c r="AG219" s="82"/>
    </row>
    <row r="220" spans="3:33" hidden="1" outlineLevel="2" x14ac:dyDescent="0.35">
      <c r="C220" s="301"/>
      <c r="D220" s="82"/>
      <c r="E220" s="90"/>
      <c r="F220" s="83"/>
      <c r="G220" s="160" t="s">
        <v>200</v>
      </c>
      <c r="H220" s="160"/>
      <c r="I220" s="153"/>
      <c r="J220" s="84"/>
      <c r="K220" s="105"/>
      <c r="L220" s="105"/>
      <c r="M220" s="105"/>
      <c r="N220" s="105"/>
      <c r="O220" s="105"/>
      <c r="P220" s="105"/>
      <c r="Q220" s="85">
        <f>(Uitvoeringsprogramma!J220*Invoerwaarden!$J$13)+(Uitvoeringsprogramma!K220*Invoerwaarden!$J$7)+(Uitvoeringsprogramma!L220*Invoerwaarden!$J$8)+(Uitvoeringsprogramma!M220*Invoerwaarden!$J$9)+(Uitvoeringsprogramma!N220*Invoerwaarden!$J$10)+(Uitvoeringsprogramma!O220*Invoerwaarden!$J$11)+(Uitvoeringsprogramma!P220*Invoerwaarden!$J$12)</f>
        <v>0</v>
      </c>
      <c r="R220" s="86"/>
      <c r="S220" s="86"/>
      <c r="T220" s="87"/>
      <c r="U220" s="87"/>
      <c r="V220" s="87"/>
      <c r="W220" s="87"/>
      <c r="Y220" s="82"/>
      <c r="AA220" s="82"/>
      <c r="AB220" s="82"/>
      <c r="AC220" s="82"/>
      <c r="AD220" s="82"/>
      <c r="AE220" s="82"/>
      <c r="AF220" s="82"/>
      <c r="AG220" s="82"/>
    </row>
    <row r="221" spans="3:33" hidden="1" outlineLevel="2" x14ac:dyDescent="0.35">
      <c r="C221" s="301"/>
      <c r="D221" s="82"/>
      <c r="E221" s="90"/>
      <c r="F221" s="83"/>
      <c r="G221" s="160" t="s">
        <v>200</v>
      </c>
      <c r="H221" s="160"/>
      <c r="I221" s="153"/>
      <c r="J221" s="84"/>
      <c r="K221" s="105"/>
      <c r="L221" s="105"/>
      <c r="M221" s="105"/>
      <c r="N221" s="105"/>
      <c r="O221" s="105"/>
      <c r="P221" s="105"/>
      <c r="Q221" s="85">
        <f>(Uitvoeringsprogramma!J221*Invoerwaarden!$J$13)+(Uitvoeringsprogramma!K221*Invoerwaarden!$J$7)+(Uitvoeringsprogramma!L221*Invoerwaarden!$J$8)+(Uitvoeringsprogramma!M221*Invoerwaarden!$J$9)+(Uitvoeringsprogramma!N221*Invoerwaarden!$J$10)+(Uitvoeringsprogramma!O221*Invoerwaarden!$J$11)+(Uitvoeringsprogramma!P221*Invoerwaarden!$J$12)</f>
        <v>0</v>
      </c>
      <c r="R221" s="86"/>
      <c r="S221" s="86"/>
      <c r="T221" s="87"/>
      <c r="U221" s="87"/>
      <c r="V221" s="87"/>
      <c r="W221" s="87"/>
      <c r="Y221" s="82"/>
      <c r="Z221" s="82"/>
      <c r="AA221" s="82"/>
      <c r="AB221" s="82"/>
      <c r="AC221" s="82"/>
      <c r="AD221" s="82"/>
      <c r="AE221" s="82"/>
      <c r="AF221" s="82"/>
      <c r="AG221" s="82"/>
    </row>
    <row r="222" spans="3:33" hidden="1" outlineLevel="2" x14ac:dyDescent="0.35">
      <c r="C222" s="301"/>
      <c r="D222" s="82"/>
      <c r="E222" s="90"/>
      <c r="F222" s="83"/>
      <c r="G222" s="160" t="s">
        <v>200</v>
      </c>
      <c r="H222" s="160"/>
      <c r="I222" s="153"/>
      <c r="J222" s="84"/>
      <c r="K222" s="105"/>
      <c r="L222" s="105"/>
      <c r="M222" s="105"/>
      <c r="N222" s="105"/>
      <c r="O222" s="105"/>
      <c r="P222" s="105"/>
      <c r="Q222" s="85">
        <f>(Uitvoeringsprogramma!J222*Invoerwaarden!$J$13)+(Uitvoeringsprogramma!K222*Invoerwaarden!$J$7)+(Uitvoeringsprogramma!L222*Invoerwaarden!$J$8)+(Uitvoeringsprogramma!M222*Invoerwaarden!$J$9)+(Uitvoeringsprogramma!N222*Invoerwaarden!$J$10)+(Uitvoeringsprogramma!O222*Invoerwaarden!$J$11)+(Uitvoeringsprogramma!P222*Invoerwaarden!$J$12)</f>
        <v>0</v>
      </c>
      <c r="R222" s="86"/>
      <c r="S222" s="86"/>
      <c r="T222" s="87"/>
      <c r="U222" s="87"/>
      <c r="V222" s="87"/>
      <c r="W222" s="87"/>
      <c r="Y222" s="82"/>
      <c r="AA222" s="82"/>
      <c r="AB222" s="82"/>
      <c r="AC222" s="82"/>
      <c r="AD222" s="82"/>
      <c r="AE222" s="82"/>
      <c r="AF222" s="82"/>
      <c r="AG222" s="82"/>
    </row>
    <row r="223" spans="3:33" hidden="1" outlineLevel="2" x14ac:dyDescent="0.35">
      <c r="C223" s="301"/>
      <c r="D223" s="82"/>
      <c r="E223" s="90"/>
      <c r="F223" s="83"/>
      <c r="G223" s="160" t="s">
        <v>200</v>
      </c>
      <c r="H223" s="160"/>
      <c r="I223" s="153"/>
      <c r="J223" s="84"/>
      <c r="K223" s="105"/>
      <c r="L223" s="105"/>
      <c r="M223" s="105"/>
      <c r="N223" s="105"/>
      <c r="O223" s="105"/>
      <c r="P223" s="105"/>
      <c r="Q223" s="85">
        <f>(Uitvoeringsprogramma!J223*Invoerwaarden!$J$13)+(Uitvoeringsprogramma!K223*Invoerwaarden!$J$7)+(Uitvoeringsprogramma!L223*Invoerwaarden!$J$8)+(Uitvoeringsprogramma!M223*Invoerwaarden!$J$9)+(Uitvoeringsprogramma!N223*Invoerwaarden!$J$10)+(Uitvoeringsprogramma!O223*Invoerwaarden!$J$11)+(Uitvoeringsprogramma!P223*Invoerwaarden!$J$12)</f>
        <v>0</v>
      </c>
      <c r="R223" s="86"/>
      <c r="S223" s="86"/>
      <c r="T223" s="87"/>
      <c r="U223" s="87"/>
      <c r="V223" s="87"/>
      <c r="W223" s="87"/>
      <c r="Y223" s="82"/>
      <c r="Z223" s="82"/>
      <c r="AA223" s="82"/>
      <c r="AB223" s="82"/>
      <c r="AC223" s="82"/>
      <c r="AD223" s="82"/>
      <c r="AE223" s="82"/>
      <c r="AF223" s="82"/>
      <c r="AG223" s="82"/>
    </row>
    <row r="224" spans="3:33" hidden="1" outlineLevel="2" x14ac:dyDescent="0.35">
      <c r="C224" s="301"/>
      <c r="D224" s="82"/>
      <c r="E224" s="90"/>
      <c r="F224" s="83"/>
      <c r="G224" s="160" t="s">
        <v>200</v>
      </c>
      <c r="H224" s="160"/>
      <c r="I224" s="153"/>
      <c r="J224" s="84"/>
      <c r="K224" s="105"/>
      <c r="L224" s="105"/>
      <c r="M224" s="105"/>
      <c r="N224" s="105"/>
      <c r="O224" s="105"/>
      <c r="P224" s="105"/>
      <c r="Q224" s="85">
        <f>(Uitvoeringsprogramma!J224*Invoerwaarden!$J$13)+(Uitvoeringsprogramma!K224*Invoerwaarden!$J$7)+(Uitvoeringsprogramma!L224*Invoerwaarden!$J$8)+(Uitvoeringsprogramma!M224*Invoerwaarden!$J$9)+(Uitvoeringsprogramma!N224*Invoerwaarden!$J$10)+(Uitvoeringsprogramma!O224*Invoerwaarden!$J$11)+(Uitvoeringsprogramma!P224*Invoerwaarden!$J$12)</f>
        <v>0</v>
      </c>
      <c r="R224" s="86"/>
      <c r="S224" s="86"/>
      <c r="T224" s="87"/>
      <c r="U224" s="87"/>
      <c r="V224" s="87"/>
      <c r="W224" s="87"/>
      <c r="Y224" s="82"/>
      <c r="AA224" s="82"/>
      <c r="AB224" s="82"/>
      <c r="AC224" s="82"/>
      <c r="AD224" s="82"/>
      <c r="AE224" s="82"/>
      <c r="AF224" s="82"/>
      <c r="AG224" s="82"/>
    </row>
    <row r="225" spans="3:33" s="51" customFormat="1" hidden="1" outlineLevel="1" collapsed="1" x14ac:dyDescent="0.35">
      <c r="C225"/>
      <c r="D225" s="10"/>
      <c r="E225" s="92" t="s">
        <v>213</v>
      </c>
      <c r="F225" s="92"/>
      <c r="G225" s="160" t="s">
        <v>200</v>
      </c>
      <c r="H225" s="155">
        <f>SUM(H210:H224)</f>
        <v>0</v>
      </c>
      <c r="I225" s="156"/>
      <c r="J225" s="106">
        <f t="shared" ref="J225:K225" si="22">SUM(J210:J224)</f>
        <v>0</v>
      </c>
      <c r="K225" s="106">
        <f t="shared" si="22"/>
        <v>0</v>
      </c>
      <c r="L225" s="106">
        <f>SUM(L210:L224)</f>
        <v>0</v>
      </c>
      <c r="M225" s="106">
        <f t="shared" ref="M225:P225" si="23">SUM(M210:M224)</f>
        <v>0</v>
      </c>
      <c r="N225" s="106">
        <f t="shared" si="23"/>
        <v>0</v>
      </c>
      <c r="O225" s="106">
        <f t="shared" si="23"/>
        <v>0</v>
      </c>
      <c r="P225" s="106">
        <f t="shared" si="23"/>
        <v>0</v>
      </c>
      <c r="Q225" s="96">
        <f t="shared" ref="Q225:W225" si="24">SUM(Q210:Q224)</f>
        <v>0</v>
      </c>
      <c r="R225" s="96">
        <f t="shared" si="24"/>
        <v>0</v>
      </c>
      <c r="S225" s="96">
        <f t="shared" si="24"/>
        <v>0</v>
      </c>
      <c r="T225" s="97">
        <f t="shared" si="24"/>
        <v>0</v>
      </c>
      <c r="U225" s="97">
        <f t="shared" si="24"/>
        <v>0</v>
      </c>
      <c r="V225" s="97">
        <f t="shared" si="24"/>
        <v>0</v>
      </c>
      <c r="W225" s="97">
        <f t="shared" si="24"/>
        <v>0</v>
      </c>
      <c r="Y225" s="102"/>
      <c r="Z225" s="102"/>
      <c r="AA225" s="102"/>
      <c r="AB225" s="102"/>
      <c r="AC225" s="102"/>
      <c r="AD225" s="102"/>
      <c r="AE225" s="102"/>
      <c r="AF225" s="102"/>
      <c r="AG225" s="102"/>
    </row>
    <row r="226" spans="3:33" collapsed="1" x14ac:dyDescent="0.35">
      <c r="G226" s="157"/>
      <c r="H226" s="157"/>
      <c r="I226" s="157"/>
    </row>
    <row r="227" spans="3:33" ht="16" thickBot="1" x14ac:dyDescent="0.4">
      <c r="C227" s="78" t="s">
        <v>242</v>
      </c>
      <c r="D227" s="78" t="s">
        <v>243</v>
      </c>
      <c r="E227" s="78"/>
      <c r="F227" s="78"/>
      <c r="G227" s="158"/>
      <c r="H227" s="158"/>
      <c r="I227" s="158"/>
      <c r="J227" s="78"/>
      <c r="K227" s="78"/>
      <c r="L227" s="78"/>
      <c r="M227" s="78"/>
      <c r="N227" s="78"/>
      <c r="O227" s="78"/>
      <c r="P227" s="78"/>
      <c r="Q227" s="5"/>
      <c r="R227" s="78"/>
      <c r="S227" s="78"/>
      <c r="T227" s="78"/>
      <c r="U227" s="78"/>
      <c r="V227" s="78"/>
      <c r="W227" s="78"/>
      <c r="Y227" s="78"/>
      <c r="Z227" s="78"/>
      <c r="AA227" s="78"/>
      <c r="AB227" s="78"/>
      <c r="AC227" s="78"/>
      <c r="AD227" s="78"/>
      <c r="AE227" s="78"/>
      <c r="AF227" s="78"/>
      <c r="AG227" s="78"/>
    </row>
    <row r="228" spans="3:33" s="51" customFormat="1" ht="15.5" thickTop="1" thickBot="1" x14ac:dyDescent="0.4">
      <c r="C228" s="185" t="s">
        <v>162</v>
      </c>
      <c r="D228" s="186"/>
      <c r="E228" s="186"/>
      <c r="F228" s="186"/>
      <c r="G228" s="186"/>
      <c r="H228" s="186"/>
      <c r="I228" s="186"/>
      <c r="J228" s="187" t="s">
        <v>219</v>
      </c>
      <c r="K228" s="79"/>
      <c r="L228" s="79"/>
      <c r="M228" s="79"/>
      <c r="N228" s="79"/>
      <c r="O228" s="79"/>
      <c r="P228" s="79"/>
      <c r="Q228" s="79"/>
      <c r="R228" s="79"/>
      <c r="S228" s="79"/>
      <c r="T228" s="188" t="s">
        <v>164</v>
      </c>
      <c r="U228" s="188"/>
      <c r="V228" s="188"/>
      <c r="W228" s="188"/>
      <c r="Y228" s="9" t="s">
        <v>165</v>
      </c>
      <c r="Z228" s="9"/>
      <c r="AA228" s="9"/>
      <c r="AB228" s="9"/>
      <c r="AC228" s="9"/>
      <c r="AD228" s="9"/>
      <c r="AE228" s="9"/>
      <c r="AF228" s="9"/>
      <c r="AG228" s="9"/>
    </row>
    <row r="229" spans="3:33" s="51" customFormat="1" ht="15.5" thickTop="1" thickBot="1" x14ac:dyDescent="0.4">
      <c r="C229"/>
      <c r="D229" s="8" t="s">
        <v>168</v>
      </c>
      <c r="E229" s="8" t="s">
        <v>169</v>
      </c>
      <c r="F229" s="200" t="s">
        <v>170</v>
      </c>
      <c r="G229" s="8" t="s">
        <v>171</v>
      </c>
      <c r="H229" s="8" t="s">
        <v>172</v>
      </c>
      <c r="I229" s="56" t="s">
        <v>170</v>
      </c>
      <c r="J229" s="8" t="s">
        <v>173</v>
      </c>
      <c r="K229" s="8" t="s">
        <v>174</v>
      </c>
      <c r="L229" s="8" t="s">
        <v>175</v>
      </c>
      <c r="M229" s="8" t="s">
        <v>176</v>
      </c>
      <c r="N229" s="8" t="s">
        <v>177</v>
      </c>
      <c r="O229" s="8" t="s">
        <v>178</v>
      </c>
      <c r="P229" s="8" t="s">
        <v>179</v>
      </c>
      <c r="Q229" s="8" t="s">
        <v>180</v>
      </c>
      <c r="R229" s="8" t="s">
        <v>181</v>
      </c>
      <c r="S229" s="8" t="s">
        <v>182</v>
      </c>
      <c r="T229" s="8" t="s">
        <v>183</v>
      </c>
      <c r="U229" s="8" t="s">
        <v>184</v>
      </c>
      <c r="V229" s="8" t="s">
        <v>185</v>
      </c>
      <c r="W229" s="8" t="s">
        <v>186</v>
      </c>
      <c r="Y229" s="198" t="s">
        <v>187</v>
      </c>
      <c r="Z229" s="198" t="s">
        <v>188</v>
      </c>
      <c r="AA229" s="199" t="s">
        <v>189</v>
      </c>
      <c r="AB229" s="199" t="s">
        <v>190</v>
      </c>
      <c r="AC229" s="198" t="s">
        <v>191</v>
      </c>
      <c r="AD229" s="198" t="s">
        <v>192</v>
      </c>
      <c r="AE229" s="199" t="s">
        <v>193</v>
      </c>
      <c r="AF229" s="199" t="s">
        <v>194</v>
      </c>
      <c r="AG229" s="198" t="s">
        <v>195</v>
      </c>
    </row>
    <row r="230" spans="3:33" x14ac:dyDescent="0.35">
      <c r="C230" s="301">
        <v>2023</v>
      </c>
      <c r="D230" s="82"/>
      <c r="F230" s="83"/>
      <c r="G230" s="160" t="s">
        <v>200</v>
      </c>
      <c r="H230" s="160"/>
      <c r="I230" s="153"/>
      <c r="J230" s="84"/>
      <c r="K230" s="105"/>
      <c r="L230" s="105"/>
      <c r="M230" s="105"/>
      <c r="N230" s="105"/>
      <c r="O230" s="105"/>
      <c r="P230" s="105"/>
      <c r="Q230" s="85">
        <f>(Uitvoeringsprogramma!J230*Invoerwaarden!$J$13)+(Uitvoeringsprogramma!K230*Invoerwaarden!$J$7)+(Uitvoeringsprogramma!L230*Invoerwaarden!$J$8)+(Uitvoeringsprogramma!M230*Invoerwaarden!$J$9)+(Uitvoeringsprogramma!N230*Invoerwaarden!$J$10)+(Uitvoeringsprogramma!O230*Invoerwaarden!$J$11)+(Uitvoeringsprogramma!P230*Invoerwaarden!$J$12)</f>
        <v>0</v>
      </c>
      <c r="R230" s="86"/>
      <c r="S230" s="86"/>
      <c r="T230" s="87"/>
      <c r="U230" s="87"/>
      <c r="V230" s="87"/>
      <c r="W230" s="87"/>
      <c r="Y230" s="82"/>
      <c r="Z230" s="82"/>
      <c r="AA230" s="82"/>
      <c r="AB230" s="82"/>
      <c r="AC230" s="82"/>
      <c r="AD230" s="82"/>
      <c r="AE230" s="82"/>
      <c r="AF230" s="82"/>
      <c r="AG230" s="82"/>
    </row>
    <row r="231" spans="3:33" x14ac:dyDescent="0.35">
      <c r="C231" s="301"/>
      <c r="D231" s="82"/>
      <c r="E231" s="90"/>
      <c r="F231" s="83"/>
      <c r="G231" s="160" t="s">
        <v>200</v>
      </c>
      <c r="H231" s="160"/>
      <c r="I231" s="153"/>
      <c r="J231" s="84"/>
      <c r="K231" s="105"/>
      <c r="L231" s="105"/>
      <c r="M231" s="105"/>
      <c r="N231" s="105"/>
      <c r="O231" s="105"/>
      <c r="P231" s="105"/>
      <c r="Q231" s="85">
        <f>(Uitvoeringsprogramma!J231*Invoerwaarden!$J$13)+(Uitvoeringsprogramma!K231*Invoerwaarden!$J$7)+(Uitvoeringsprogramma!L231*Invoerwaarden!$J$8)+(Uitvoeringsprogramma!M231*Invoerwaarden!$J$9)+(Uitvoeringsprogramma!N231*Invoerwaarden!$J$10)+(Uitvoeringsprogramma!O231*Invoerwaarden!$J$11)+(Uitvoeringsprogramma!P231*Invoerwaarden!$J$12)</f>
        <v>0</v>
      </c>
      <c r="R231" s="86"/>
      <c r="S231" s="86"/>
      <c r="T231" s="87"/>
      <c r="U231" s="87"/>
      <c r="V231" s="87"/>
      <c r="W231" s="87"/>
      <c r="Y231" s="82"/>
      <c r="Z231" s="82"/>
      <c r="AA231" s="82"/>
      <c r="AB231" s="82"/>
      <c r="AC231" s="82"/>
      <c r="AD231" s="82"/>
      <c r="AE231" s="82"/>
      <c r="AF231" s="82"/>
      <c r="AG231" s="82"/>
    </row>
    <row r="232" spans="3:33" x14ac:dyDescent="0.35">
      <c r="C232" s="301"/>
      <c r="D232" s="82"/>
      <c r="E232" s="90"/>
      <c r="F232" s="83"/>
      <c r="G232" s="160" t="s">
        <v>200</v>
      </c>
      <c r="H232" s="160"/>
      <c r="I232" s="153"/>
      <c r="J232" s="84"/>
      <c r="K232" s="105"/>
      <c r="L232" s="105"/>
      <c r="M232" s="105"/>
      <c r="N232" s="105"/>
      <c r="O232" s="105"/>
      <c r="P232" s="105"/>
      <c r="Q232" s="85">
        <f>(Uitvoeringsprogramma!J232*Invoerwaarden!$J$13)+(Uitvoeringsprogramma!K232*Invoerwaarden!$J$7)+(Uitvoeringsprogramma!L232*Invoerwaarden!$J$8)+(Uitvoeringsprogramma!M232*Invoerwaarden!$J$9)+(Uitvoeringsprogramma!N232*Invoerwaarden!$J$10)+(Uitvoeringsprogramma!O232*Invoerwaarden!$J$11)+(Uitvoeringsprogramma!P232*Invoerwaarden!$J$12)</f>
        <v>0</v>
      </c>
      <c r="R232" s="86"/>
      <c r="S232" s="86"/>
      <c r="T232" s="87"/>
      <c r="U232" s="87"/>
      <c r="V232" s="87"/>
      <c r="W232" s="87"/>
      <c r="Y232" s="82"/>
      <c r="Z232" s="82"/>
      <c r="AA232" s="82"/>
      <c r="AB232" s="82"/>
      <c r="AC232" s="82"/>
      <c r="AD232" s="82"/>
      <c r="AE232" s="82"/>
      <c r="AF232" s="82"/>
      <c r="AG232" s="82"/>
    </row>
    <row r="233" spans="3:33" x14ac:dyDescent="0.35">
      <c r="C233" s="301"/>
      <c r="D233" s="82"/>
      <c r="E233" s="90"/>
      <c r="F233" s="83"/>
      <c r="G233" s="160" t="s">
        <v>200</v>
      </c>
      <c r="H233" s="160"/>
      <c r="I233" s="153"/>
      <c r="J233" s="84"/>
      <c r="K233" s="105"/>
      <c r="L233" s="105"/>
      <c r="M233" s="105"/>
      <c r="N233" s="105"/>
      <c r="O233" s="105"/>
      <c r="P233" s="105"/>
      <c r="Q233" s="85">
        <f>(Uitvoeringsprogramma!J233*Invoerwaarden!$J$13)+(Uitvoeringsprogramma!K233*Invoerwaarden!$J$7)+(Uitvoeringsprogramma!L233*Invoerwaarden!$J$8)+(Uitvoeringsprogramma!M233*Invoerwaarden!$J$9)+(Uitvoeringsprogramma!N233*Invoerwaarden!$J$10)+(Uitvoeringsprogramma!O233*Invoerwaarden!$J$11)+(Uitvoeringsprogramma!P233*Invoerwaarden!$J$12)</f>
        <v>0</v>
      </c>
      <c r="R233" s="86"/>
      <c r="S233" s="86"/>
      <c r="T233" s="87"/>
      <c r="U233" s="87"/>
      <c r="V233" s="87"/>
      <c r="W233" s="87"/>
      <c r="Y233" s="82"/>
      <c r="Z233" s="82"/>
      <c r="AA233" s="82"/>
      <c r="AB233" s="82"/>
      <c r="AC233" s="82"/>
      <c r="AD233" s="82"/>
      <c r="AE233" s="82"/>
      <c r="AF233" s="82"/>
      <c r="AG233" s="82"/>
    </row>
    <row r="234" spans="3:33" x14ac:dyDescent="0.35">
      <c r="C234" s="301"/>
      <c r="D234" s="82"/>
      <c r="E234" s="90"/>
      <c r="F234" s="152" t="s">
        <v>214</v>
      </c>
      <c r="G234" s="160" t="s">
        <v>200</v>
      </c>
      <c r="H234" s="160"/>
      <c r="I234" s="153"/>
      <c r="J234" s="84"/>
      <c r="K234" s="105"/>
      <c r="L234" s="105"/>
      <c r="M234" s="105"/>
      <c r="N234" s="105"/>
      <c r="O234" s="105"/>
      <c r="P234" s="105"/>
      <c r="Q234" s="85">
        <f>(Uitvoeringsprogramma!J234*Invoerwaarden!$J$13)+(Uitvoeringsprogramma!K234*Invoerwaarden!$J$7)+(Uitvoeringsprogramma!L234*Invoerwaarden!$J$8)+(Uitvoeringsprogramma!M234*Invoerwaarden!$J$9)+(Uitvoeringsprogramma!N234*Invoerwaarden!$J$10)+(Uitvoeringsprogramma!O234*Invoerwaarden!$J$11)+(Uitvoeringsprogramma!P234*Invoerwaarden!$J$12)</f>
        <v>0</v>
      </c>
      <c r="R234" s="86"/>
      <c r="S234" s="86"/>
      <c r="T234" s="87"/>
      <c r="U234" s="87"/>
      <c r="V234" s="87"/>
      <c r="W234" s="87"/>
      <c r="Y234" s="82"/>
      <c r="Z234" s="82"/>
      <c r="AA234" s="82"/>
      <c r="AB234" s="82"/>
      <c r="AC234" s="82"/>
      <c r="AD234" s="82"/>
      <c r="AE234" s="82"/>
      <c r="AF234" s="82"/>
      <c r="AG234" s="82"/>
    </row>
    <row r="235" spans="3:33" hidden="1" outlineLevel="1" x14ac:dyDescent="0.35">
      <c r="C235" s="301"/>
      <c r="D235" s="82"/>
      <c r="E235" s="90"/>
      <c r="F235" s="83"/>
      <c r="G235" s="160" t="s">
        <v>200</v>
      </c>
      <c r="H235" s="160"/>
      <c r="I235" s="153"/>
      <c r="J235" s="84"/>
      <c r="K235" s="105"/>
      <c r="L235" s="105"/>
      <c r="M235" s="105"/>
      <c r="N235" s="105"/>
      <c r="O235" s="105"/>
      <c r="P235" s="105"/>
      <c r="Q235" s="85">
        <f>(Uitvoeringsprogramma!J235*Invoerwaarden!$J$13)+(Uitvoeringsprogramma!K235*Invoerwaarden!$J$7)+(Uitvoeringsprogramma!L235*Invoerwaarden!$J$8)+(Uitvoeringsprogramma!M235*Invoerwaarden!$J$9)+(Uitvoeringsprogramma!N235*Invoerwaarden!$J$10)+(Uitvoeringsprogramma!O235*Invoerwaarden!$J$11)+(Uitvoeringsprogramma!P235*Invoerwaarden!$J$12)</f>
        <v>0</v>
      </c>
      <c r="R235" s="86"/>
      <c r="S235" s="86"/>
      <c r="T235" s="87"/>
      <c r="U235" s="87"/>
      <c r="V235" s="87"/>
      <c r="W235" s="87"/>
      <c r="Y235" s="82"/>
      <c r="Z235" s="82"/>
      <c r="AA235" s="82"/>
      <c r="AB235" s="82"/>
      <c r="AC235" s="82"/>
      <c r="AD235" s="82"/>
      <c r="AE235" s="82"/>
      <c r="AF235" s="82"/>
      <c r="AG235" s="82"/>
    </row>
    <row r="236" spans="3:33" hidden="1" outlineLevel="1" x14ac:dyDescent="0.35">
      <c r="C236" s="301"/>
      <c r="D236" s="82"/>
      <c r="E236" s="90"/>
      <c r="F236" s="83"/>
      <c r="G236" s="160" t="s">
        <v>200</v>
      </c>
      <c r="H236" s="160"/>
      <c r="I236" s="153"/>
      <c r="J236" s="84"/>
      <c r="K236" s="105"/>
      <c r="L236" s="105"/>
      <c r="M236" s="105"/>
      <c r="N236" s="105"/>
      <c r="O236" s="105"/>
      <c r="P236" s="105"/>
      <c r="Q236" s="85">
        <f>(Uitvoeringsprogramma!J236*Invoerwaarden!$J$13)+(Uitvoeringsprogramma!K236*Invoerwaarden!$J$7)+(Uitvoeringsprogramma!L236*Invoerwaarden!$J$8)+(Uitvoeringsprogramma!M236*Invoerwaarden!$J$9)+(Uitvoeringsprogramma!N236*Invoerwaarden!$J$10)+(Uitvoeringsprogramma!O236*Invoerwaarden!$J$11)+(Uitvoeringsprogramma!P236*Invoerwaarden!$J$12)</f>
        <v>0</v>
      </c>
      <c r="R236" s="86"/>
      <c r="S236" s="86"/>
      <c r="T236" s="87"/>
      <c r="U236" s="87"/>
      <c r="V236" s="87"/>
      <c r="W236" s="87"/>
      <c r="Y236" s="82"/>
      <c r="Z236" s="82"/>
      <c r="AA236" s="82"/>
      <c r="AB236" s="82"/>
      <c r="AC236" s="82"/>
      <c r="AD236" s="82"/>
      <c r="AE236" s="82"/>
      <c r="AF236" s="82"/>
      <c r="AG236" s="82"/>
    </row>
    <row r="237" spans="3:33" hidden="1" outlineLevel="1" x14ac:dyDescent="0.35">
      <c r="C237" s="301"/>
      <c r="D237" s="82"/>
      <c r="E237" s="90"/>
      <c r="F237" s="83"/>
      <c r="G237" s="160" t="s">
        <v>200</v>
      </c>
      <c r="H237" s="160"/>
      <c r="I237" s="153"/>
      <c r="J237" s="84"/>
      <c r="K237" s="105"/>
      <c r="L237" s="105"/>
      <c r="M237" s="105"/>
      <c r="N237" s="105"/>
      <c r="O237" s="105"/>
      <c r="P237" s="105"/>
      <c r="Q237" s="85">
        <f>(Uitvoeringsprogramma!J237*Invoerwaarden!$J$13)+(Uitvoeringsprogramma!K237*Invoerwaarden!$J$7)+(Uitvoeringsprogramma!L237*Invoerwaarden!$J$8)+(Uitvoeringsprogramma!M237*Invoerwaarden!$J$9)+(Uitvoeringsprogramma!N237*Invoerwaarden!$J$10)+(Uitvoeringsprogramma!O237*Invoerwaarden!$J$11)+(Uitvoeringsprogramma!P237*Invoerwaarden!$J$12)</f>
        <v>0</v>
      </c>
      <c r="R237" s="86"/>
      <c r="S237" s="86"/>
      <c r="T237" s="87"/>
      <c r="U237" s="87"/>
      <c r="V237" s="87"/>
      <c r="W237" s="87"/>
      <c r="Y237" s="82"/>
      <c r="Z237" s="82"/>
      <c r="AA237" s="82"/>
      <c r="AB237" s="82"/>
      <c r="AC237" s="82"/>
      <c r="AD237" s="82"/>
      <c r="AE237" s="82"/>
      <c r="AF237" s="82"/>
      <c r="AG237" s="82"/>
    </row>
    <row r="238" spans="3:33" hidden="1" outlineLevel="1" x14ac:dyDescent="0.35">
      <c r="C238" s="301"/>
      <c r="D238" s="82"/>
      <c r="E238" s="90"/>
      <c r="F238" s="83"/>
      <c r="G238" s="160" t="s">
        <v>200</v>
      </c>
      <c r="H238" s="160"/>
      <c r="I238" s="153"/>
      <c r="J238" s="84"/>
      <c r="K238" s="105"/>
      <c r="L238" s="105"/>
      <c r="M238" s="105"/>
      <c r="N238" s="105"/>
      <c r="O238" s="105"/>
      <c r="P238" s="105"/>
      <c r="Q238" s="85">
        <f>(Uitvoeringsprogramma!J238*Invoerwaarden!$J$13)+(Uitvoeringsprogramma!K238*Invoerwaarden!$J$7)+(Uitvoeringsprogramma!L238*Invoerwaarden!$J$8)+(Uitvoeringsprogramma!M238*Invoerwaarden!$J$9)+(Uitvoeringsprogramma!N238*Invoerwaarden!$J$10)+(Uitvoeringsprogramma!O238*Invoerwaarden!$J$11)+(Uitvoeringsprogramma!P238*Invoerwaarden!$J$12)</f>
        <v>0</v>
      </c>
      <c r="R238" s="86"/>
      <c r="S238" s="86"/>
      <c r="T238" s="87"/>
      <c r="U238" s="87"/>
      <c r="V238" s="87"/>
      <c r="W238" s="87"/>
      <c r="Y238" s="82"/>
      <c r="Z238" s="82"/>
      <c r="AA238" s="82"/>
      <c r="AB238" s="82"/>
      <c r="AC238" s="82"/>
      <c r="AD238" s="82"/>
      <c r="AE238" s="82"/>
      <c r="AF238" s="82"/>
      <c r="AG238" s="82"/>
    </row>
    <row r="239" spans="3:33" hidden="1" outlineLevel="1" x14ac:dyDescent="0.35">
      <c r="C239" s="301"/>
      <c r="D239" s="82"/>
      <c r="E239" s="90"/>
      <c r="F239" s="83"/>
      <c r="G239" s="160" t="s">
        <v>200</v>
      </c>
      <c r="H239" s="160"/>
      <c r="I239" s="153"/>
      <c r="J239" s="84"/>
      <c r="K239" s="105"/>
      <c r="L239" s="105"/>
      <c r="M239" s="105"/>
      <c r="N239" s="105"/>
      <c r="O239" s="105"/>
      <c r="P239" s="105"/>
      <c r="Q239" s="85">
        <f>(Uitvoeringsprogramma!J239*Invoerwaarden!$J$13)+(Uitvoeringsprogramma!K239*Invoerwaarden!$J$7)+(Uitvoeringsprogramma!L239*Invoerwaarden!$J$8)+(Uitvoeringsprogramma!M239*Invoerwaarden!$J$9)+(Uitvoeringsprogramma!N239*Invoerwaarden!$J$10)+(Uitvoeringsprogramma!O239*Invoerwaarden!$J$11)+(Uitvoeringsprogramma!P239*Invoerwaarden!$J$12)</f>
        <v>0</v>
      </c>
      <c r="R239" s="86"/>
      <c r="S239" s="86"/>
      <c r="T239" s="87"/>
      <c r="U239" s="87"/>
      <c r="V239" s="87"/>
      <c r="W239" s="87"/>
      <c r="Y239" s="82"/>
      <c r="Z239" s="82"/>
      <c r="AA239" s="82"/>
      <c r="AB239" s="82"/>
      <c r="AC239" s="82"/>
      <c r="AD239" s="82"/>
      <c r="AE239" s="82"/>
      <c r="AF239" s="82"/>
      <c r="AG239" s="82"/>
    </row>
    <row r="240" spans="3:33" hidden="1" outlineLevel="1" x14ac:dyDescent="0.35">
      <c r="C240" s="301"/>
      <c r="D240" s="82"/>
      <c r="E240" s="90"/>
      <c r="F240" s="83"/>
      <c r="G240" s="160" t="s">
        <v>200</v>
      </c>
      <c r="H240" s="160"/>
      <c r="I240" s="153"/>
      <c r="J240" s="84"/>
      <c r="K240" s="105"/>
      <c r="L240" s="105"/>
      <c r="M240" s="105"/>
      <c r="N240" s="105"/>
      <c r="O240" s="105"/>
      <c r="P240" s="105"/>
      <c r="Q240" s="85">
        <f>(Uitvoeringsprogramma!J240*Invoerwaarden!$J$13)+(Uitvoeringsprogramma!K240*Invoerwaarden!$J$7)+(Uitvoeringsprogramma!L240*Invoerwaarden!$J$8)+(Uitvoeringsprogramma!M240*Invoerwaarden!$J$9)+(Uitvoeringsprogramma!N240*Invoerwaarden!$J$10)+(Uitvoeringsprogramma!O240*Invoerwaarden!$J$11)+(Uitvoeringsprogramma!P240*Invoerwaarden!$J$12)</f>
        <v>0</v>
      </c>
      <c r="R240" s="86"/>
      <c r="S240" s="86"/>
      <c r="T240" s="87"/>
      <c r="U240" s="87"/>
      <c r="V240" s="87"/>
      <c r="W240" s="87"/>
      <c r="Y240" s="82"/>
      <c r="Z240" s="82"/>
      <c r="AA240" s="82"/>
      <c r="AB240" s="82"/>
      <c r="AC240" s="82"/>
      <c r="AD240" s="82"/>
      <c r="AE240" s="82"/>
      <c r="AF240" s="82"/>
      <c r="AG240" s="82"/>
    </row>
    <row r="241" spans="3:33" hidden="1" outlineLevel="1" x14ac:dyDescent="0.35">
      <c r="C241" s="301"/>
      <c r="D241" s="82"/>
      <c r="E241" s="90"/>
      <c r="F241" s="83"/>
      <c r="G241" s="160" t="s">
        <v>200</v>
      </c>
      <c r="H241" s="160"/>
      <c r="I241" s="153"/>
      <c r="J241" s="84"/>
      <c r="K241" s="105"/>
      <c r="L241" s="105"/>
      <c r="M241" s="105"/>
      <c r="N241" s="105"/>
      <c r="O241" s="105"/>
      <c r="P241" s="105"/>
      <c r="Q241" s="85">
        <f>(Uitvoeringsprogramma!J241*Invoerwaarden!$J$13)+(Uitvoeringsprogramma!K241*Invoerwaarden!$J$7)+(Uitvoeringsprogramma!L241*Invoerwaarden!$J$8)+(Uitvoeringsprogramma!M241*Invoerwaarden!$J$9)+(Uitvoeringsprogramma!N241*Invoerwaarden!$J$10)+(Uitvoeringsprogramma!O241*Invoerwaarden!$J$11)+(Uitvoeringsprogramma!P241*Invoerwaarden!$J$12)</f>
        <v>0</v>
      </c>
      <c r="R241" s="86"/>
      <c r="S241" s="86"/>
      <c r="T241" s="87"/>
      <c r="U241" s="87"/>
      <c r="V241" s="87"/>
      <c r="W241" s="87"/>
      <c r="Y241" s="82"/>
      <c r="Z241" s="82"/>
      <c r="AA241" s="82"/>
      <c r="AB241" s="82"/>
      <c r="AC241" s="82"/>
      <c r="AD241" s="82"/>
      <c r="AE241" s="82"/>
      <c r="AF241" s="82"/>
      <c r="AG241" s="82"/>
    </row>
    <row r="242" spans="3:33" hidden="1" outlineLevel="1" x14ac:dyDescent="0.35">
      <c r="C242" s="301"/>
      <c r="D242" s="82"/>
      <c r="E242" s="90"/>
      <c r="F242" s="83"/>
      <c r="G242" s="160" t="s">
        <v>200</v>
      </c>
      <c r="H242" s="160"/>
      <c r="I242" s="153"/>
      <c r="J242" s="84"/>
      <c r="K242" s="105"/>
      <c r="L242" s="105"/>
      <c r="M242" s="105"/>
      <c r="N242" s="105"/>
      <c r="O242" s="105"/>
      <c r="P242" s="105"/>
      <c r="Q242" s="85">
        <f>(Uitvoeringsprogramma!J242*Invoerwaarden!$J$13)+(Uitvoeringsprogramma!K242*Invoerwaarden!$J$7)+(Uitvoeringsprogramma!L242*Invoerwaarden!$J$8)+(Uitvoeringsprogramma!M242*Invoerwaarden!$J$9)+(Uitvoeringsprogramma!N242*Invoerwaarden!$J$10)+(Uitvoeringsprogramma!O242*Invoerwaarden!$J$11)+(Uitvoeringsprogramma!P242*Invoerwaarden!$J$12)</f>
        <v>0</v>
      </c>
      <c r="R242" s="86"/>
      <c r="S242" s="86"/>
      <c r="T242" s="87"/>
      <c r="U242" s="87"/>
      <c r="V242" s="87"/>
      <c r="W242" s="87"/>
      <c r="Y242" s="82"/>
      <c r="Z242" s="82"/>
      <c r="AA242" s="82"/>
      <c r="AB242" s="82"/>
      <c r="AC242" s="82"/>
      <c r="AD242" s="82"/>
      <c r="AE242" s="82"/>
      <c r="AF242" s="82"/>
      <c r="AG242" s="82"/>
    </row>
    <row r="243" spans="3:33" hidden="1" outlineLevel="1" x14ac:dyDescent="0.35">
      <c r="C243" s="301"/>
      <c r="D243" s="82"/>
      <c r="E243" s="90"/>
      <c r="F243" s="83"/>
      <c r="G243" s="160" t="s">
        <v>200</v>
      </c>
      <c r="H243" s="160"/>
      <c r="I243" s="153"/>
      <c r="J243" s="84"/>
      <c r="K243" s="105"/>
      <c r="L243" s="105"/>
      <c r="M243" s="105"/>
      <c r="N243" s="105"/>
      <c r="O243" s="105"/>
      <c r="P243" s="105"/>
      <c r="Q243" s="85">
        <f>(Uitvoeringsprogramma!J243*Invoerwaarden!$J$13)+(Uitvoeringsprogramma!K243*Invoerwaarden!$J$7)+(Uitvoeringsprogramma!L243*Invoerwaarden!$J$8)+(Uitvoeringsprogramma!M243*Invoerwaarden!$J$9)+(Uitvoeringsprogramma!N243*Invoerwaarden!$J$10)+(Uitvoeringsprogramma!O243*Invoerwaarden!$J$11)+(Uitvoeringsprogramma!P243*Invoerwaarden!$J$12)</f>
        <v>0</v>
      </c>
      <c r="R243" s="86"/>
      <c r="S243" s="86"/>
      <c r="T243" s="87"/>
      <c r="U243" s="87"/>
      <c r="V243" s="87"/>
      <c r="W243" s="87"/>
      <c r="Y243" s="82"/>
      <c r="Z243" s="82"/>
      <c r="AA243" s="82"/>
      <c r="AB243" s="82"/>
      <c r="AC243" s="82"/>
      <c r="AD243" s="82"/>
      <c r="AE243" s="82"/>
      <c r="AF243" s="82"/>
      <c r="AG243" s="82"/>
    </row>
    <row r="244" spans="3:33" hidden="1" outlineLevel="1" x14ac:dyDescent="0.35">
      <c r="C244" s="301"/>
      <c r="D244" s="82"/>
      <c r="E244" s="90"/>
      <c r="F244" s="83"/>
      <c r="G244" s="160" t="s">
        <v>200</v>
      </c>
      <c r="H244" s="160"/>
      <c r="I244" s="153"/>
      <c r="J244" s="84"/>
      <c r="K244" s="105"/>
      <c r="L244" s="105"/>
      <c r="M244" s="105"/>
      <c r="N244" s="105"/>
      <c r="O244" s="105"/>
      <c r="P244" s="105"/>
      <c r="Q244" s="85">
        <f>(Uitvoeringsprogramma!J244*Invoerwaarden!$J$13)+(Uitvoeringsprogramma!K244*Invoerwaarden!$J$7)+(Uitvoeringsprogramma!L244*Invoerwaarden!$J$8)+(Uitvoeringsprogramma!M244*Invoerwaarden!$J$9)+(Uitvoeringsprogramma!N244*Invoerwaarden!$J$10)+(Uitvoeringsprogramma!O244*Invoerwaarden!$J$11)+(Uitvoeringsprogramma!P244*Invoerwaarden!$J$12)</f>
        <v>0</v>
      </c>
      <c r="R244" s="86"/>
      <c r="S244" s="86"/>
      <c r="T244" s="87"/>
      <c r="U244" s="87"/>
      <c r="V244" s="87"/>
      <c r="W244" s="87"/>
      <c r="Y244" s="82"/>
      <c r="Z244" s="82"/>
      <c r="AA244" s="82"/>
      <c r="AB244" s="82"/>
      <c r="AC244" s="82"/>
      <c r="AD244" s="82"/>
      <c r="AE244" s="82"/>
      <c r="AF244" s="82"/>
      <c r="AG244" s="82"/>
    </row>
    <row r="245" spans="3:33" s="51" customFormat="1" collapsed="1" x14ac:dyDescent="0.35">
      <c r="C245"/>
      <c r="D245" s="10"/>
      <c r="E245" s="92" t="s">
        <v>213</v>
      </c>
      <c r="F245" s="92"/>
      <c r="G245" s="160" t="s">
        <v>200</v>
      </c>
      <c r="H245" s="155">
        <f t="shared" ref="H245" si="25">SUM(H230:H244)</f>
        <v>0</v>
      </c>
      <c r="I245" s="156"/>
      <c r="J245" s="95">
        <f t="shared" ref="J245:W245" si="26">SUM(J230:J244)</f>
        <v>0</v>
      </c>
      <c r="K245" s="106">
        <f t="shared" si="26"/>
        <v>0</v>
      </c>
      <c r="L245" s="106">
        <f t="shared" si="26"/>
        <v>0</v>
      </c>
      <c r="M245" s="106">
        <f t="shared" si="26"/>
        <v>0</v>
      </c>
      <c r="N245" s="106">
        <f t="shared" si="26"/>
        <v>0</v>
      </c>
      <c r="O245" s="106">
        <f t="shared" si="26"/>
        <v>0</v>
      </c>
      <c r="P245" s="106">
        <f t="shared" si="26"/>
        <v>0</v>
      </c>
      <c r="Q245" s="96">
        <f t="shared" si="26"/>
        <v>0</v>
      </c>
      <c r="R245" s="96">
        <f t="shared" si="26"/>
        <v>0</v>
      </c>
      <c r="S245" s="96">
        <f t="shared" si="26"/>
        <v>0</v>
      </c>
      <c r="T245" s="97">
        <f t="shared" si="26"/>
        <v>0</v>
      </c>
      <c r="U245" s="97">
        <f t="shared" ref="U245:V245" si="27">SUM(U230:U244)</f>
        <v>0</v>
      </c>
      <c r="V245" s="97">
        <f t="shared" si="27"/>
        <v>0</v>
      </c>
      <c r="W245" s="97">
        <f t="shared" si="26"/>
        <v>0</v>
      </c>
      <c r="Y245" s="102"/>
      <c r="Z245" s="102"/>
      <c r="AA245" s="102"/>
      <c r="AB245" s="102"/>
      <c r="AC245" s="102"/>
      <c r="AD245" s="102"/>
      <c r="AE245" s="102"/>
      <c r="AF245" s="102"/>
      <c r="AG245" s="102"/>
    </row>
    <row r="246" spans="3:33" x14ac:dyDescent="0.35">
      <c r="G246" s="157"/>
      <c r="H246" s="157"/>
      <c r="I246" s="157"/>
    </row>
    <row r="247" spans="3:33" s="51" customFormat="1" ht="15" thickBot="1" x14ac:dyDescent="0.4">
      <c r="C247"/>
      <c r="D247" s="8" t="s">
        <v>168</v>
      </c>
      <c r="E247" s="8" t="s">
        <v>169</v>
      </c>
      <c r="F247" s="200" t="s">
        <v>170</v>
      </c>
      <c r="G247" s="8" t="s">
        <v>171</v>
      </c>
      <c r="H247" s="8" t="s">
        <v>172</v>
      </c>
      <c r="I247" s="56" t="s">
        <v>170</v>
      </c>
      <c r="J247" s="8" t="s">
        <v>173</v>
      </c>
      <c r="K247" s="8" t="s">
        <v>174</v>
      </c>
      <c r="L247" s="8" t="s">
        <v>175</v>
      </c>
      <c r="M247" s="8" t="s">
        <v>176</v>
      </c>
      <c r="N247" s="8" t="s">
        <v>177</v>
      </c>
      <c r="O247" s="8" t="s">
        <v>178</v>
      </c>
      <c r="P247" s="8" t="s">
        <v>179</v>
      </c>
      <c r="Q247" s="8" t="s">
        <v>180</v>
      </c>
      <c r="R247" s="8" t="s">
        <v>181</v>
      </c>
      <c r="S247" s="8" t="s">
        <v>182</v>
      </c>
      <c r="T247" s="8" t="s">
        <v>183</v>
      </c>
      <c r="U247" s="8" t="s">
        <v>184</v>
      </c>
      <c r="V247" s="8" t="s">
        <v>185</v>
      </c>
      <c r="W247" s="8" t="s">
        <v>186</v>
      </c>
      <c r="Y247" s="198" t="s">
        <v>187</v>
      </c>
      <c r="Z247" s="198" t="s">
        <v>188</v>
      </c>
      <c r="AA247" s="199" t="s">
        <v>189</v>
      </c>
      <c r="AB247" s="199" t="s">
        <v>190</v>
      </c>
      <c r="AC247" s="198" t="s">
        <v>191</v>
      </c>
      <c r="AD247" s="198" t="s">
        <v>192</v>
      </c>
      <c r="AE247" s="199" t="s">
        <v>193</v>
      </c>
      <c r="AF247" s="199" t="s">
        <v>194</v>
      </c>
      <c r="AG247" s="198" t="s">
        <v>195</v>
      </c>
    </row>
    <row r="248" spans="3:33" x14ac:dyDescent="0.35">
      <c r="C248" s="301">
        <v>2024</v>
      </c>
      <c r="D248" s="82"/>
      <c r="E248" s="90"/>
      <c r="F248" s="83"/>
      <c r="G248" s="160" t="s">
        <v>200</v>
      </c>
      <c r="H248" s="160"/>
      <c r="I248" s="153"/>
      <c r="J248" s="84"/>
      <c r="K248" s="105"/>
      <c r="L248" s="105"/>
      <c r="M248" s="105"/>
      <c r="N248" s="105"/>
      <c r="O248" s="105"/>
      <c r="P248" s="105"/>
      <c r="Q248" s="85">
        <f>(Uitvoeringsprogramma!J248*Invoerwaarden!$J$13)+(Uitvoeringsprogramma!K248*Invoerwaarden!$J$7)+(Uitvoeringsprogramma!L248*Invoerwaarden!$J$8)+(Uitvoeringsprogramma!M248*Invoerwaarden!$J$9)+(Uitvoeringsprogramma!N248*Invoerwaarden!$J$10)+(Uitvoeringsprogramma!O248*Invoerwaarden!$J$11)+(Uitvoeringsprogramma!P248*Invoerwaarden!$J$12)</f>
        <v>0</v>
      </c>
      <c r="R248" s="86"/>
      <c r="S248" s="86"/>
      <c r="T248" s="87"/>
      <c r="U248" s="87"/>
      <c r="V248" s="87"/>
      <c r="W248" s="87"/>
      <c r="Y248" s="82"/>
      <c r="Z248" s="82"/>
      <c r="AA248" s="82"/>
      <c r="AB248" s="82"/>
      <c r="AC248" s="82"/>
      <c r="AD248" s="82"/>
      <c r="AE248" s="82"/>
      <c r="AF248" s="82"/>
      <c r="AG248" s="82"/>
    </row>
    <row r="249" spans="3:33" x14ac:dyDescent="0.35">
      <c r="C249" s="301"/>
      <c r="D249" s="82"/>
      <c r="E249" s="90"/>
      <c r="F249" s="83"/>
      <c r="G249" s="160" t="s">
        <v>200</v>
      </c>
      <c r="H249" s="160"/>
      <c r="I249" s="153"/>
      <c r="J249" s="84"/>
      <c r="K249" s="105"/>
      <c r="L249" s="105"/>
      <c r="M249" s="105"/>
      <c r="N249" s="105"/>
      <c r="O249" s="105"/>
      <c r="P249" s="105"/>
      <c r="Q249" s="85">
        <f>(Uitvoeringsprogramma!J249*Invoerwaarden!$J$13)+(Uitvoeringsprogramma!K249*Invoerwaarden!$J$7)+(Uitvoeringsprogramma!L249*Invoerwaarden!$J$8)+(Uitvoeringsprogramma!M249*Invoerwaarden!$J$9)+(Uitvoeringsprogramma!N249*Invoerwaarden!$J$10)+(Uitvoeringsprogramma!O249*Invoerwaarden!$J$11)+(Uitvoeringsprogramma!P249*Invoerwaarden!$J$12)</f>
        <v>0</v>
      </c>
      <c r="R249" s="86"/>
      <c r="S249" s="86"/>
      <c r="T249" s="87"/>
      <c r="U249" s="87"/>
      <c r="V249" s="87"/>
      <c r="W249" s="87"/>
      <c r="Y249" s="82"/>
      <c r="Z249" s="82"/>
      <c r="AA249" s="82"/>
      <c r="AB249" s="82"/>
      <c r="AC249" s="82"/>
      <c r="AD249" s="82"/>
      <c r="AE249" s="82"/>
      <c r="AF249" s="82"/>
      <c r="AG249" s="82"/>
    </row>
    <row r="250" spans="3:33" x14ac:dyDescent="0.35">
      <c r="C250" s="301"/>
      <c r="D250" s="82"/>
      <c r="E250" s="90"/>
      <c r="F250" s="83"/>
      <c r="G250" s="160" t="s">
        <v>200</v>
      </c>
      <c r="H250" s="160"/>
      <c r="I250" s="153"/>
      <c r="J250" s="84"/>
      <c r="K250" s="105"/>
      <c r="L250" s="105"/>
      <c r="M250" s="105"/>
      <c r="N250" s="105"/>
      <c r="O250" s="105"/>
      <c r="P250" s="105"/>
      <c r="Q250" s="85">
        <f>(Uitvoeringsprogramma!J250*Invoerwaarden!$J$13)+(Uitvoeringsprogramma!K250*Invoerwaarden!$J$7)+(Uitvoeringsprogramma!L250*Invoerwaarden!$J$8)+(Uitvoeringsprogramma!M250*Invoerwaarden!$J$9)+(Uitvoeringsprogramma!N250*Invoerwaarden!$J$10)+(Uitvoeringsprogramma!O250*Invoerwaarden!$J$11)+(Uitvoeringsprogramma!P250*Invoerwaarden!$J$12)</f>
        <v>0</v>
      </c>
      <c r="R250" s="86"/>
      <c r="S250" s="86"/>
      <c r="T250" s="87"/>
      <c r="U250" s="87"/>
      <c r="V250" s="87"/>
      <c r="W250" s="87"/>
      <c r="Y250" s="82"/>
      <c r="Z250" s="82"/>
      <c r="AA250" s="82"/>
      <c r="AB250" s="82"/>
      <c r="AC250" s="82"/>
      <c r="AD250" s="82"/>
      <c r="AE250" s="82"/>
      <c r="AF250" s="82"/>
      <c r="AG250" s="82"/>
    </row>
    <row r="251" spans="3:33" x14ac:dyDescent="0.35">
      <c r="C251" s="301"/>
      <c r="D251" s="82"/>
      <c r="E251" s="90"/>
      <c r="F251" s="83"/>
      <c r="G251" s="160" t="s">
        <v>200</v>
      </c>
      <c r="H251" s="160"/>
      <c r="I251" s="153"/>
      <c r="J251" s="84"/>
      <c r="K251" s="105"/>
      <c r="L251" s="105"/>
      <c r="M251" s="105"/>
      <c r="N251" s="105"/>
      <c r="O251" s="105"/>
      <c r="P251" s="105"/>
      <c r="Q251" s="85">
        <f>(Uitvoeringsprogramma!J251*Invoerwaarden!$J$13)+(Uitvoeringsprogramma!K251*Invoerwaarden!$J$7)+(Uitvoeringsprogramma!L251*Invoerwaarden!$J$8)+(Uitvoeringsprogramma!M251*Invoerwaarden!$J$9)+(Uitvoeringsprogramma!N251*Invoerwaarden!$J$10)+(Uitvoeringsprogramma!O251*Invoerwaarden!$J$11)+(Uitvoeringsprogramma!P251*Invoerwaarden!$J$12)</f>
        <v>0</v>
      </c>
      <c r="R251" s="86"/>
      <c r="S251" s="86"/>
      <c r="T251" s="87"/>
      <c r="U251" s="87"/>
      <c r="V251" s="87"/>
      <c r="W251" s="87"/>
      <c r="Y251" s="82"/>
      <c r="Z251" s="82"/>
      <c r="AA251" s="82"/>
      <c r="AB251" s="82"/>
      <c r="AC251" s="82"/>
      <c r="AD251" s="82"/>
      <c r="AE251" s="82"/>
      <c r="AF251" s="82"/>
      <c r="AG251" s="82"/>
    </row>
    <row r="252" spans="3:33" x14ac:dyDescent="0.35">
      <c r="C252" s="301"/>
      <c r="D252" s="82"/>
      <c r="E252" s="90"/>
      <c r="F252" s="83"/>
      <c r="G252" s="160" t="s">
        <v>200</v>
      </c>
      <c r="H252" s="160"/>
      <c r="I252" s="153"/>
      <c r="J252" s="84"/>
      <c r="K252" s="105"/>
      <c r="L252" s="105"/>
      <c r="M252" s="105"/>
      <c r="N252" s="105"/>
      <c r="O252" s="105"/>
      <c r="P252" s="105"/>
      <c r="Q252" s="85">
        <f>(Uitvoeringsprogramma!J252*Invoerwaarden!$J$13)+(Uitvoeringsprogramma!K252*Invoerwaarden!$J$7)+(Uitvoeringsprogramma!L252*Invoerwaarden!$J$8)+(Uitvoeringsprogramma!M252*Invoerwaarden!$J$9)+(Uitvoeringsprogramma!N252*Invoerwaarden!$J$10)+(Uitvoeringsprogramma!O252*Invoerwaarden!$J$11)+(Uitvoeringsprogramma!P252*Invoerwaarden!$J$12)</f>
        <v>0</v>
      </c>
      <c r="R252" s="86"/>
      <c r="S252" s="86"/>
      <c r="T252" s="87"/>
      <c r="U252" s="87"/>
      <c r="V252" s="87"/>
      <c r="W252" s="87"/>
      <c r="Y252" s="82"/>
      <c r="Z252" s="82"/>
      <c r="AA252" s="82"/>
      <c r="AB252" s="82"/>
      <c r="AC252" s="82"/>
      <c r="AD252" s="82"/>
      <c r="AE252" s="82"/>
      <c r="AF252" s="82"/>
      <c r="AG252" s="82"/>
    </row>
    <row r="253" spans="3:33" hidden="1" outlineLevel="1" x14ac:dyDescent="0.35">
      <c r="C253" s="301"/>
      <c r="D253" s="82"/>
      <c r="E253" s="90"/>
      <c r="F253" s="83"/>
      <c r="G253" s="160" t="s">
        <v>200</v>
      </c>
      <c r="H253" s="160"/>
      <c r="I253" s="153"/>
      <c r="J253" s="84"/>
      <c r="K253" s="105"/>
      <c r="L253" s="105"/>
      <c r="M253" s="105"/>
      <c r="N253" s="105"/>
      <c r="O253" s="105"/>
      <c r="P253" s="105"/>
      <c r="Q253" s="85">
        <f>(Uitvoeringsprogramma!J253*Invoerwaarden!$J$13)+(Uitvoeringsprogramma!K253*Invoerwaarden!$J$7)+(Uitvoeringsprogramma!L253*Invoerwaarden!$J$8)+(Uitvoeringsprogramma!M253*Invoerwaarden!$J$9)+(Uitvoeringsprogramma!N253*Invoerwaarden!$J$10)+(Uitvoeringsprogramma!O253*Invoerwaarden!$J$11)+(Uitvoeringsprogramma!P253*Invoerwaarden!$J$12)</f>
        <v>0</v>
      </c>
      <c r="R253" s="86"/>
      <c r="S253" s="86"/>
      <c r="T253" s="87"/>
      <c r="U253" s="87"/>
      <c r="V253" s="87"/>
      <c r="W253" s="87"/>
      <c r="Y253" s="82"/>
      <c r="Z253" s="82"/>
      <c r="AA253" s="82"/>
      <c r="AB253" s="82"/>
      <c r="AC253" s="82"/>
      <c r="AD253" s="82"/>
      <c r="AE253" s="82"/>
      <c r="AF253" s="82"/>
      <c r="AG253" s="82"/>
    </row>
    <row r="254" spans="3:33" hidden="1" outlineLevel="1" x14ac:dyDescent="0.35">
      <c r="C254" s="301"/>
      <c r="D254" s="82"/>
      <c r="E254" s="90"/>
      <c r="F254" s="83"/>
      <c r="G254" s="160" t="s">
        <v>200</v>
      </c>
      <c r="H254" s="160"/>
      <c r="I254" s="153"/>
      <c r="J254" s="84"/>
      <c r="K254" s="105"/>
      <c r="L254" s="105"/>
      <c r="M254" s="105"/>
      <c r="N254" s="105"/>
      <c r="O254" s="105"/>
      <c r="P254" s="105"/>
      <c r="Q254" s="85">
        <f>(Uitvoeringsprogramma!J254*Invoerwaarden!$J$13)+(Uitvoeringsprogramma!K254*Invoerwaarden!$J$7)+(Uitvoeringsprogramma!L254*Invoerwaarden!$J$8)+(Uitvoeringsprogramma!M254*Invoerwaarden!$J$9)+(Uitvoeringsprogramma!N254*Invoerwaarden!$J$10)+(Uitvoeringsprogramma!O254*Invoerwaarden!$J$11)+(Uitvoeringsprogramma!P254*Invoerwaarden!$J$12)</f>
        <v>0</v>
      </c>
      <c r="R254" s="86"/>
      <c r="S254" s="86"/>
      <c r="T254" s="87"/>
      <c r="U254" s="87"/>
      <c r="V254" s="87"/>
      <c r="W254" s="87"/>
      <c r="Y254" s="82"/>
      <c r="Z254" s="82"/>
      <c r="AA254" s="82"/>
      <c r="AB254" s="82"/>
      <c r="AC254" s="82"/>
      <c r="AD254" s="82"/>
      <c r="AE254" s="82"/>
      <c r="AF254" s="82"/>
      <c r="AG254" s="82"/>
    </row>
    <row r="255" spans="3:33" hidden="1" outlineLevel="1" x14ac:dyDescent="0.35">
      <c r="C255" s="301"/>
      <c r="D255" s="82"/>
      <c r="E255" s="90"/>
      <c r="F255" s="83"/>
      <c r="G255" s="160" t="s">
        <v>200</v>
      </c>
      <c r="H255" s="160"/>
      <c r="I255" s="153"/>
      <c r="J255" s="84"/>
      <c r="K255" s="105"/>
      <c r="L255" s="105"/>
      <c r="M255" s="105"/>
      <c r="N255" s="105"/>
      <c r="O255" s="105"/>
      <c r="P255" s="105"/>
      <c r="Q255" s="85">
        <f>(Uitvoeringsprogramma!J255*Invoerwaarden!$J$13)+(Uitvoeringsprogramma!K255*Invoerwaarden!$J$7)+(Uitvoeringsprogramma!L255*Invoerwaarden!$J$8)+(Uitvoeringsprogramma!M255*Invoerwaarden!$J$9)+(Uitvoeringsprogramma!N255*Invoerwaarden!$J$10)+(Uitvoeringsprogramma!O255*Invoerwaarden!$J$11)+(Uitvoeringsprogramma!P255*Invoerwaarden!$J$12)</f>
        <v>0</v>
      </c>
      <c r="R255" s="86"/>
      <c r="S255" s="86"/>
      <c r="T255" s="87"/>
      <c r="U255" s="87"/>
      <c r="V255" s="87"/>
      <c r="W255" s="87"/>
      <c r="Y255" s="82"/>
      <c r="Z255" s="82"/>
      <c r="AA255" s="82"/>
      <c r="AB255" s="82"/>
      <c r="AC255" s="82"/>
      <c r="AD255" s="82"/>
      <c r="AE255" s="82"/>
      <c r="AF255" s="82"/>
      <c r="AG255" s="82"/>
    </row>
    <row r="256" spans="3:33" hidden="1" outlineLevel="1" x14ac:dyDescent="0.35">
      <c r="C256" s="301"/>
      <c r="D256" s="82"/>
      <c r="E256" s="90"/>
      <c r="F256" s="83"/>
      <c r="G256" s="160" t="s">
        <v>200</v>
      </c>
      <c r="H256" s="160"/>
      <c r="I256" s="153"/>
      <c r="J256" s="84"/>
      <c r="K256" s="105"/>
      <c r="L256" s="105"/>
      <c r="M256" s="105"/>
      <c r="N256" s="105"/>
      <c r="O256" s="105"/>
      <c r="P256" s="105"/>
      <c r="Q256" s="85">
        <f>(Uitvoeringsprogramma!J256*Invoerwaarden!$J$13)+(Uitvoeringsprogramma!K256*Invoerwaarden!$J$7)+(Uitvoeringsprogramma!L256*Invoerwaarden!$J$8)+(Uitvoeringsprogramma!M256*Invoerwaarden!$J$9)+(Uitvoeringsprogramma!N256*Invoerwaarden!$J$10)+(Uitvoeringsprogramma!O256*Invoerwaarden!$J$11)+(Uitvoeringsprogramma!P256*Invoerwaarden!$J$12)</f>
        <v>0</v>
      </c>
      <c r="R256" s="86"/>
      <c r="S256" s="86"/>
      <c r="T256" s="87"/>
      <c r="U256" s="87"/>
      <c r="V256" s="87"/>
      <c r="W256" s="87"/>
      <c r="Y256" s="82"/>
      <c r="Z256" s="82"/>
      <c r="AA256" s="82"/>
      <c r="AB256" s="82"/>
      <c r="AC256" s="82"/>
      <c r="AD256" s="82"/>
      <c r="AE256" s="82"/>
      <c r="AF256" s="82"/>
      <c r="AG256" s="82"/>
    </row>
    <row r="257" spans="3:33" hidden="1" outlineLevel="1" x14ac:dyDescent="0.35">
      <c r="C257" s="301"/>
      <c r="D257" s="82"/>
      <c r="E257" s="90"/>
      <c r="F257" s="83"/>
      <c r="G257" s="160" t="s">
        <v>200</v>
      </c>
      <c r="H257" s="160"/>
      <c r="I257" s="153"/>
      <c r="J257" s="84"/>
      <c r="K257" s="105"/>
      <c r="L257" s="105"/>
      <c r="M257" s="105"/>
      <c r="N257" s="105"/>
      <c r="O257" s="105"/>
      <c r="P257" s="105"/>
      <c r="Q257" s="85">
        <f>(Uitvoeringsprogramma!J257*Invoerwaarden!$J$13)+(Uitvoeringsprogramma!K257*Invoerwaarden!$J$7)+(Uitvoeringsprogramma!L257*Invoerwaarden!$J$8)+(Uitvoeringsprogramma!M257*Invoerwaarden!$J$9)+(Uitvoeringsprogramma!N257*Invoerwaarden!$J$10)+(Uitvoeringsprogramma!O257*Invoerwaarden!$J$11)+(Uitvoeringsprogramma!P257*Invoerwaarden!$J$12)</f>
        <v>0</v>
      </c>
      <c r="R257" s="86"/>
      <c r="S257" s="86"/>
      <c r="T257" s="87"/>
      <c r="U257" s="87"/>
      <c r="V257" s="87"/>
      <c r="W257" s="87"/>
      <c r="Y257" s="82"/>
      <c r="Z257" s="82"/>
      <c r="AA257" s="82"/>
      <c r="AB257" s="82"/>
      <c r="AC257" s="82"/>
      <c r="AD257" s="82"/>
      <c r="AE257" s="82"/>
      <c r="AF257" s="82"/>
      <c r="AG257" s="82"/>
    </row>
    <row r="258" spans="3:33" hidden="1" outlineLevel="1" x14ac:dyDescent="0.35">
      <c r="C258" s="301"/>
      <c r="D258" s="82"/>
      <c r="E258" s="90"/>
      <c r="F258" s="83"/>
      <c r="G258" s="160" t="s">
        <v>200</v>
      </c>
      <c r="H258" s="160"/>
      <c r="I258" s="153"/>
      <c r="J258" s="84"/>
      <c r="K258" s="105"/>
      <c r="L258" s="105"/>
      <c r="M258" s="105"/>
      <c r="N258" s="105"/>
      <c r="O258" s="105"/>
      <c r="P258" s="105"/>
      <c r="Q258" s="85">
        <f>(Uitvoeringsprogramma!J258*Invoerwaarden!$J$13)+(Uitvoeringsprogramma!K258*Invoerwaarden!$J$7)+(Uitvoeringsprogramma!L258*Invoerwaarden!$J$8)+(Uitvoeringsprogramma!M258*Invoerwaarden!$J$9)+(Uitvoeringsprogramma!N258*Invoerwaarden!$J$10)+(Uitvoeringsprogramma!O258*Invoerwaarden!$J$11)+(Uitvoeringsprogramma!P258*Invoerwaarden!$J$12)</f>
        <v>0</v>
      </c>
      <c r="R258" s="86"/>
      <c r="S258" s="86"/>
      <c r="T258" s="87"/>
      <c r="U258" s="87"/>
      <c r="V258" s="87"/>
      <c r="W258" s="87"/>
      <c r="Y258" s="82"/>
      <c r="Z258" s="82"/>
      <c r="AA258" s="82"/>
      <c r="AB258" s="82"/>
      <c r="AC258" s="82"/>
      <c r="AD258" s="82"/>
      <c r="AE258" s="82"/>
      <c r="AF258" s="82"/>
      <c r="AG258" s="82"/>
    </row>
    <row r="259" spans="3:33" hidden="1" outlineLevel="1" x14ac:dyDescent="0.35">
      <c r="C259" s="301"/>
      <c r="D259" s="82"/>
      <c r="E259" s="90"/>
      <c r="F259" s="83"/>
      <c r="G259" s="160" t="s">
        <v>200</v>
      </c>
      <c r="H259" s="160"/>
      <c r="I259" s="153"/>
      <c r="J259" s="84"/>
      <c r="K259" s="105"/>
      <c r="L259" s="105"/>
      <c r="M259" s="105"/>
      <c r="N259" s="105"/>
      <c r="O259" s="105"/>
      <c r="P259" s="105"/>
      <c r="Q259" s="85">
        <f>(Uitvoeringsprogramma!J259*Invoerwaarden!$J$13)+(Uitvoeringsprogramma!K259*Invoerwaarden!$J$7)+(Uitvoeringsprogramma!L259*Invoerwaarden!$J$8)+(Uitvoeringsprogramma!M259*Invoerwaarden!$J$9)+(Uitvoeringsprogramma!N259*Invoerwaarden!$J$10)+(Uitvoeringsprogramma!O259*Invoerwaarden!$J$11)+(Uitvoeringsprogramma!P259*Invoerwaarden!$J$12)</f>
        <v>0</v>
      </c>
      <c r="R259" s="86"/>
      <c r="S259" s="86"/>
      <c r="T259" s="87"/>
      <c r="U259" s="87"/>
      <c r="V259" s="87"/>
      <c r="W259" s="87"/>
      <c r="Y259" s="82"/>
      <c r="Z259" s="82"/>
      <c r="AA259" s="82"/>
      <c r="AB259" s="82"/>
      <c r="AC259" s="82"/>
      <c r="AD259" s="82"/>
      <c r="AE259" s="82"/>
      <c r="AF259" s="82"/>
      <c r="AG259" s="82"/>
    </row>
    <row r="260" spans="3:33" hidden="1" outlineLevel="1" x14ac:dyDescent="0.35">
      <c r="C260" s="301"/>
      <c r="D260" s="82"/>
      <c r="E260" s="90"/>
      <c r="F260" s="83"/>
      <c r="G260" s="160" t="s">
        <v>200</v>
      </c>
      <c r="H260" s="160"/>
      <c r="I260" s="153"/>
      <c r="J260" s="84"/>
      <c r="K260" s="105"/>
      <c r="L260" s="105"/>
      <c r="M260" s="105"/>
      <c r="N260" s="105"/>
      <c r="O260" s="105"/>
      <c r="P260" s="105"/>
      <c r="Q260" s="85">
        <f>(Uitvoeringsprogramma!J260*Invoerwaarden!$J$13)+(Uitvoeringsprogramma!K260*Invoerwaarden!$J$7)+(Uitvoeringsprogramma!L260*Invoerwaarden!$J$8)+(Uitvoeringsprogramma!M260*Invoerwaarden!$J$9)+(Uitvoeringsprogramma!N260*Invoerwaarden!$J$10)+(Uitvoeringsprogramma!O260*Invoerwaarden!$J$11)+(Uitvoeringsprogramma!P260*Invoerwaarden!$J$12)</f>
        <v>0</v>
      </c>
      <c r="R260" s="86"/>
      <c r="S260" s="86"/>
      <c r="T260" s="87"/>
      <c r="U260" s="87"/>
      <c r="V260" s="87"/>
      <c r="W260" s="87"/>
      <c r="Y260" s="82"/>
      <c r="Z260" s="82"/>
      <c r="AA260" s="82"/>
      <c r="AB260" s="82"/>
      <c r="AC260" s="82"/>
      <c r="AD260" s="82"/>
      <c r="AE260" s="82"/>
      <c r="AF260" s="82"/>
      <c r="AG260" s="82"/>
    </row>
    <row r="261" spans="3:33" hidden="1" outlineLevel="1" x14ac:dyDescent="0.35">
      <c r="C261" s="301"/>
      <c r="D261" s="82"/>
      <c r="E261" s="90"/>
      <c r="F261" s="83"/>
      <c r="G261" s="160" t="s">
        <v>200</v>
      </c>
      <c r="H261" s="160"/>
      <c r="I261" s="153"/>
      <c r="J261" s="84"/>
      <c r="K261" s="105"/>
      <c r="L261" s="105"/>
      <c r="M261" s="105"/>
      <c r="N261" s="105"/>
      <c r="O261" s="105"/>
      <c r="P261" s="105"/>
      <c r="Q261" s="85">
        <f>(Uitvoeringsprogramma!J261*Invoerwaarden!$J$13)+(Uitvoeringsprogramma!K261*Invoerwaarden!$J$7)+(Uitvoeringsprogramma!L261*Invoerwaarden!$J$8)+(Uitvoeringsprogramma!M261*Invoerwaarden!$J$9)+(Uitvoeringsprogramma!N261*Invoerwaarden!$J$10)+(Uitvoeringsprogramma!O261*Invoerwaarden!$J$11)+(Uitvoeringsprogramma!P261*Invoerwaarden!$J$12)</f>
        <v>0</v>
      </c>
      <c r="R261" s="86"/>
      <c r="S261" s="86"/>
      <c r="T261" s="87"/>
      <c r="U261" s="87"/>
      <c r="V261" s="87"/>
      <c r="W261" s="87"/>
      <c r="Y261" s="82"/>
      <c r="Z261" s="82"/>
      <c r="AA261" s="82"/>
      <c r="AB261" s="82"/>
      <c r="AC261" s="82"/>
      <c r="AD261" s="82"/>
      <c r="AE261" s="82"/>
      <c r="AF261" s="82"/>
      <c r="AG261" s="82"/>
    </row>
    <row r="262" spans="3:33" hidden="1" outlineLevel="1" x14ac:dyDescent="0.35">
      <c r="C262" s="301"/>
      <c r="D262" s="82"/>
      <c r="E262" s="90"/>
      <c r="F262" s="83"/>
      <c r="G262" s="160" t="s">
        <v>200</v>
      </c>
      <c r="H262" s="160"/>
      <c r="I262" s="153"/>
      <c r="J262" s="84"/>
      <c r="K262" s="105"/>
      <c r="L262" s="105"/>
      <c r="M262" s="105"/>
      <c r="N262" s="105"/>
      <c r="O262" s="105"/>
      <c r="P262" s="105"/>
      <c r="Q262" s="85">
        <f>(Uitvoeringsprogramma!J262*Invoerwaarden!$J$13)+(Uitvoeringsprogramma!K262*Invoerwaarden!$J$7)+(Uitvoeringsprogramma!L262*Invoerwaarden!$J$8)+(Uitvoeringsprogramma!M262*Invoerwaarden!$J$9)+(Uitvoeringsprogramma!N262*Invoerwaarden!$J$10)+(Uitvoeringsprogramma!O262*Invoerwaarden!$J$11)+(Uitvoeringsprogramma!P262*Invoerwaarden!$J$12)</f>
        <v>0</v>
      </c>
      <c r="R262" s="86"/>
      <c r="S262" s="86"/>
      <c r="T262" s="87"/>
      <c r="U262" s="87"/>
      <c r="V262" s="87"/>
      <c r="W262" s="87"/>
      <c r="Y262" s="82"/>
      <c r="Z262" s="82"/>
      <c r="AA262" s="82"/>
      <c r="AB262" s="82"/>
      <c r="AC262" s="82"/>
      <c r="AD262" s="82"/>
      <c r="AE262" s="82"/>
      <c r="AF262" s="82"/>
      <c r="AG262" s="82"/>
    </row>
    <row r="263" spans="3:33" s="51" customFormat="1" collapsed="1" x14ac:dyDescent="0.35">
      <c r="C263"/>
      <c r="D263" s="10"/>
      <c r="E263" s="92" t="s">
        <v>213</v>
      </c>
      <c r="F263" s="92"/>
      <c r="G263" s="160" t="s">
        <v>200</v>
      </c>
      <c r="H263" s="155">
        <f t="shared" ref="H263:W263" si="28">SUM(H248:H262)</f>
        <v>0</v>
      </c>
      <c r="I263" s="156"/>
      <c r="J263" s="106">
        <f t="shared" si="28"/>
        <v>0</v>
      </c>
      <c r="K263" s="106">
        <f t="shared" si="28"/>
        <v>0</v>
      </c>
      <c r="L263" s="106">
        <f t="shared" si="28"/>
        <v>0</v>
      </c>
      <c r="M263" s="106">
        <f t="shared" si="28"/>
        <v>0</v>
      </c>
      <c r="N263" s="106">
        <f t="shared" si="28"/>
        <v>0</v>
      </c>
      <c r="O263" s="106">
        <f t="shared" si="28"/>
        <v>0</v>
      </c>
      <c r="P263" s="106">
        <f t="shared" si="28"/>
        <v>0</v>
      </c>
      <c r="Q263" s="96">
        <f t="shared" si="28"/>
        <v>0</v>
      </c>
      <c r="R263" s="96">
        <f t="shared" si="28"/>
        <v>0</v>
      </c>
      <c r="S263" s="96">
        <f t="shared" si="28"/>
        <v>0</v>
      </c>
      <c r="T263" s="97">
        <f t="shared" si="28"/>
        <v>0</v>
      </c>
      <c r="U263" s="97">
        <f t="shared" ref="U263:V263" si="29">SUM(U248:U262)</f>
        <v>0</v>
      </c>
      <c r="V263" s="97">
        <f t="shared" si="29"/>
        <v>0</v>
      </c>
      <c r="W263" s="97">
        <f t="shared" si="28"/>
        <v>0</v>
      </c>
      <c r="Y263" s="102"/>
      <c r="Z263" s="102"/>
      <c r="AA263" s="102"/>
      <c r="AB263" s="102"/>
      <c r="AC263" s="102"/>
      <c r="AD263" s="102"/>
      <c r="AE263" s="102"/>
      <c r="AF263" s="102"/>
      <c r="AG263" s="102"/>
    </row>
    <row r="265" spans="3:33" s="51" customFormat="1" ht="15" hidden="1" outlineLevel="1" thickBot="1" x14ac:dyDescent="0.4">
      <c r="C265"/>
      <c r="D265" s="8" t="s">
        <v>168</v>
      </c>
      <c r="E265" s="8" t="s">
        <v>169</v>
      </c>
      <c r="F265" s="200" t="s">
        <v>170</v>
      </c>
      <c r="G265" s="8" t="s">
        <v>171</v>
      </c>
      <c r="H265" s="8" t="s">
        <v>172</v>
      </c>
      <c r="I265" s="56" t="s">
        <v>170</v>
      </c>
      <c r="J265" s="8" t="s">
        <v>173</v>
      </c>
      <c r="K265" s="8" t="s">
        <v>174</v>
      </c>
      <c r="L265" s="8" t="s">
        <v>175</v>
      </c>
      <c r="M265" s="8" t="s">
        <v>176</v>
      </c>
      <c r="N265" s="8" t="s">
        <v>177</v>
      </c>
      <c r="O265" s="8" t="s">
        <v>178</v>
      </c>
      <c r="P265" s="8" t="s">
        <v>179</v>
      </c>
      <c r="Q265" s="8" t="s">
        <v>180</v>
      </c>
      <c r="R265" s="8" t="s">
        <v>181</v>
      </c>
      <c r="S265" s="8" t="s">
        <v>182</v>
      </c>
      <c r="T265" s="8" t="s">
        <v>183</v>
      </c>
      <c r="U265" s="8" t="s">
        <v>184</v>
      </c>
      <c r="V265" s="8" t="s">
        <v>185</v>
      </c>
      <c r="W265" s="8" t="s">
        <v>186</v>
      </c>
      <c r="Y265" s="198" t="s">
        <v>187</v>
      </c>
      <c r="Z265" s="198" t="s">
        <v>188</v>
      </c>
      <c r="AA265" s="199" t="s">
        <v>189</v>
      </c>
      <c r="AB265" s="199" t="s">
        <v>190</v>
      </c>
      <c r="AC265" s="198" t="s">
        <v>191</v>
      </c>
      <c r="AD265" s="198" t="s">
        <v>192</v>
      </c>
      <c r="AE265" s="199" t="s">
        <v>193</v>
      </c>
      <c r="AF265" s="199" t="s">
        <v>194</v>
      </c>
      <c r="AG265" s="198" t="s">
        <v>195</v>
      </c>
    </row>
    <row r="266" spans="3:33" hidden="1" outlineLevel="1" x14ac:dyDescent="0.35">
      <c r="C266" s="301">
        <v>2025</v>
      </c>
      <c r="D266" s="82"/>
      <c r="E266" s="90"/>
      <c r="F266" s="83"/>
      <c r="G266" s="104" t="s">
        <v>200</v>
      </c>
      <c r="H266" s="104"/>
      <c r="I266" s="125"/>
      <c r="J266" s="84"/>
      <c r="K266" s="105"/>
      <c r="L266" s="105"/>
      <c r="M266" s="105"/>
      <c r="N266" s="105"/>
      <c r="O266" s="105"/>
      <c r="P266" s="105"/>
      <c r="Q266" s="85">
        <f>(Uitvoeringsprogramma!J266*Invoerwaarden!$J$13)+(Uitvoeringsprogramma!K266*Invoerwaarden!$J$7)+(Uitvoeringsprogramma!L266*Invoerwaarden!$J$8)+(Uitvoeringsprogramma!M266*Invoerwaarden!$J$9)+(Uitvoeringsprogramma!N266*Invoerwaarden!$J$10)+(Uitvoeringsprogramma!O266*Invoerwaarden!$J$11)+(Uitvoeringsprogramma!P266*Invoerwaarden!$J$12)</f>
        <v>0</v>
      </c>
      <c r="R266" s="86"/>
      <c r="S266" s="86"/>
      <c r="T266" s="87"/>
      <c r="U266" s="87"/>
      <c r="V266" s="87"/>
      <c r="W266" s="87"/>
      <c r="Y266" s="82"/>
      <c r="Z266" s="82"/>
      <c r="AA266" s="82"/>
      <c r="AB266" s="82"/>
      <c r="AC266" s="82"/>
      <c r="AD266" s="82"/>
      <c r="AE266" s="82"/>
      <c r="AF266" s="82"/>
      <c r="AG266" s="82"/>
    </row>
    <row r="267" spans="3:33" hidden="1" outlineLevel="1" x14ac:dyDescent="0.35">
      <c r="C267" s="301"/>
      <c r="D267" s="82"/>
      <c r="E267" s="90"/>
      <c r="F267" s="83"/>
      <c r="G267" s="104" t="s">
        <v>200</v>
      </c>
      <c r="H267" s="104"/>
      <c r="I267" s="125"/>
      <c r="J267" s="84"/>
      <c r="K267" s="105"/>
      <c r="L267" s="105"/>
      <c r="M267" s="105"/>
      <c r="N267" s="105"/>
      <c r="O267" s="105"/>
      <c r="P267" s="105"/>
      <c r="Q267" s="85">
        <f>(Uitvoeringsprogramma!J267*Invoerwaarden!$J$13)+(Uitvoeringsprogramma!K267*Invoerwaarden!$J$7)+(Uitvoeringsprogramma!L267*Invoerwaarden!$J$8)+(Uitvoeringsprogramma!M267*Invoerwaarden!$J$9)+(Uitvoeringsprogramma!N267*Invoerwaarden!$J$10)+(Uitvoeringsprogramma!O267*Invoerwaarden!$J$11)+(Uitvoeringsprogramma!P267*Invoerwaarden!$J$12)</f>
        <v>0</v>
      </c>
      <c r="R267" s="86"/>
      <c r="S267" s="86"/>
      <c r="T267" s="87"/>
      <c r="U267" s="87"/>
      <c r="V267" s="87"/>
      <c r="W267" s="87"/>
      <c r="Y267" s="82"/>
      <c r="Z267" s="82"/>
      <c r="AA267" s="82"/>
      <c r="AB267" s="82"/>
      <c r="AC267" s="82"/>
      <c r="AD267" s="82"/>
      <c r="AE267" s="82"/>
      <c r="AF267" s="82"/>
      <c r="AG267" s="82"/>
    </row>
    <row r="268" spans="3:33" hidden="1" outlineLevel="1" x14ac:dyDescent="0.35">
      <c r="C268" s="301"/>
      <c r="D268" s="82"/>
      <c r="E268" s="90"/>
      <c r="F268" s="83"/>
      <c r="G268" s="104" t="s">
        <v>200</v>
      </c>
      <c r="H268" s="104"/>
      <c r="I268" s="125"/>
      <c r="J268" s="84"/>
      <c r="K268" s="105"/>
      <c r="L268" s="105"/>
      <c r="M268" s="105"/>
      <c r="N268" s="105"/>
      <c r="O268" s="105"/>
      <c r="P268" s="105"/>
      <c r="Q268" s="85">
        <f>(Uitvoeringsprogramma!J268*Invoerwaarden!$J$13)+(Uitvoeringsprogramma!K268*Invoerwaarden!$J$7)+(Uitvoeringsprogramma!L268*Invoerwaarden!$J$8)+(Uitvoeringsprogramma!M268*Invoerwaarden!$J$9)+(Uitvoeringsprogramma!N268*Invoerwaarden!$J$10)+(Uitvoeringsprogramma!O268*Invoerwaarden!$J$11)+(Uitvoeringsprogramma!P268*Invoerwaarden!$J$12)</f>
        <v>0</v>
      </c>
      <c r="R268" s="86"/>
      <c r="S268" s="86"/>
      <c r="T268" s="87"/>
      <c r="U268" s="87"/>
      <c r="V268" s="87"/>
      <c r="W268" s="87"/>
      <c r="Y268" s="82"/>
      <c r="Z268" s="82"/>
      <c r="AA268" s="82"/>
      <c r="AB268" s="82"/>
      <c r="AC268" s="82"/>
      <c r="AD268" s="82"/>
      <c r="AE268" s="82"/>
      <c r="AF268" s="82"/>
      <c r="AG268" s="82"/>
    </row>
    <row r="269" spans="3:33" hidden="1" outlineLevel="1" x14ac:dyDescent="0.35">
      <c r="C269" s="301"/>
      <c r="D269" s="82"/>
      <c r="E269" s="90"/>
      <c r="F269" s="83"/>
      <c r="G269" s="104" t="s">
        <v>200</v>
      </c>
      <c r="H269" s="104"/>
      <c r="I269" s="125"/>
      <c r="J269" s="84"/>
      <c r="K269" s="105"/>
      <c r="L269" s="105"/>
      <c r="M269" s="105"/>
      <c r="N269" s="105"/>
      <c r="O269" s="105"/>
      <c r="P269" s="105"/>
      <c r="Q269" s="85">
        <f>(Uitvoeringsprogramma!J269*Invoerwaarden!$J$13)+(Uitvoeringsprogramma!K269*Invoerwaarden!$J$7)+(Uitvoeringsprogramma!L269*Invoerwaarden!$J$8)+(Uitvoeringsprogramma!M269*Invoerwaarden!$J$9)+(Uitvoeringsprogramma!N269*Invoerwaarden!$J$10)+(Uitvoeringsprogramma!O269*Invoerwaarden!$J$11)+(Uitvoeringsprogramma!P269*Invoerwaarden!$J$12)</f>
        <v>0</v>
      </c>
      <c r="R269" s="86"/>
      <c r="S269" s="86"/>
      <c r="T269" s="87"/>
      <c r="U269" s="87"/>
      <c r="V269" s="87"/>
      <c r="W269" s="87"/>
      <c r="Y269" s="82"/>
      <c r="Z269" s="82"/>
      <c r="AA269" s="82"/>
      <c r="AB269" s="82"/>
      <c r="AC269" s="82"/>
      <c r="AD269" s="82"/>
      <c r="AE269" s="82"/>
      <c r="AF269" s="82"/>
      <c r="AG269" s="82"/>
    </row>
    <row r="270" spans="3:33" hidden="1" outlineLevel="1" x14ac:dyDescent="0.35">
      <c r="C270" s="301"/>
      <c r="D270" s="82"/>
      <c r="E270" s="90"/>
      <c r="F270" s="83"/>
      <c r="G270" s="104" t="s">
        <v>200</v>
      </c>
      <c r="H270" s="104"/>
      <c r="I270" s="125"/>
      <c r="J270" s="84"/>
      <c r="K270" s="105"/>
      <c r="L270" s="105"/>
      <c r="M270" s="105"/>
      <c r="N270" s="105"/>
      <c r="O270" s="105"/>
      <c r="P270" s="105"/>
      <c r="Q270" s="85">
        <f>(Uitvoeringsprogramma!J270*Invoerwaarden!$J$13)+(Uitvoeringsprogramma!K270*Invoerwaarden!$J$7)+(Uitvoeringsprogramma!L270*Invoerwaarden!$J$8)+(Uitvoeringsprogramma!M270*Invoerwaarden!$J$9)+(Uitvoeringsprogramma!N270*Invoerwaarden!$J$10)+(Uitvoeringsprogramma!O270*Invoerwaarden!$J$11)+(Uitvoeringsprogramma!P270*Invoerwaarden!$J$12)</f>
        <v>0</v>
      </c>
      <c r="R270" s="86"/>
      <c r="S270" s="86"/>
      <c r="T270" s="87"/>
      <c r="U270" s="87"/>
      <c r="V270" s="87"/>
      <c r="W270" s="87"/>
      <c r="Y270" s="82"/>
      <c r="Z270" s="82"/>
      <c r="AA270" s="82"/>
      <c r="AB270" s="82"/>
      <c r="AC270" s="82"/>
      <c r="AD270" s="82"/>
      <c r="AE270" s="82"/>
      <c r="AF270" s="82"/>
      <c r="AG270" s="82"/>
    </row>
    <row r="271" spans="3:33" hidden="1" outlineLevel="2" x14ac:dyDescent="0.35">
      <c r="C271" s="301"/>
      <c r="D271" s="82"/>
      <c r="E271" s="90"/>
      <c r="F271" s="83"/>
      <c r="G271" s="104" t="s">
        <v>200</v>
      </c>
      <c r="H271" s="104"/>
      <c r="I271" s="125"/>
      <c r="J271" s="84"/>
      <c r="K271" s="105"/>
      <c r="L271" s="105"/>
      <c r="M271" s="105"/>
      <c r="N271" s="105"/>
      <c r="O271" s="105"/>
      <c r="P271" s="105"/>
      <c r="Q271" s="85">
        <f>(Uitvoeringsprogramma!J271*Invoerwaarden!$J$13)+(Uitvoeringsprogramma!K271*Invoerwaarden!$J$7)+(Uitvoeringsprogramma!L271*Invoerwaarden!$J$8)+(Uitvoeringsprogramma!M271*Invoerwaarden!$J$9)+(Uitvoeringsprogramma!N271*Invoerwaarden!$J$10)+(Uitvoeringsprogramma!O271*Invoerwaarden!$J$11)+(Uitvoeringsprogramma!P271*Invoerwaarden!$J$12)</f>
        <v>0</v>
      </c>
      <c r="R271" s="86"/>
      <c r="S271" s="86"/>
      <c r="T271" s="87"/>
      <c r="U271" s="87"/>
      <c r="V271" s="87"/>
      <c r="W271" s="87"/>
      <c r="Y271" s="82"/>
      <c r="Z271" s="82"/>
      <c r="AA271" s="82"/>
      <c r="AB271" s="82"/>
      <c r="AC271" s="82"/>
      <c r="AD271" s="82"/>
      <c r="AE271" s="82"/>
      <c r="AF271" s="82"/>
      <c r="AG271" s="82"/>
    </row>
    <row r="272" spans="3:33" hidden="1" outlineLevel="2" x14ac:dyDescent="0.35">
      <c r="C272" s="301"/>
      <c r="D272" s="82"/>
      <c r="E272" s="90"/>
      <c r="F272" s="83"/>
      <c r="G272" s="104" t="s">
        <v>200</v>
      </c>
      <c r="H272" s="104"/>
      <c r="I272" s="125"/>
      <c r="J272" s="84"/>
      <c r="K272" s="105"/>
      <c r="L272" s="105"/>
      <c r="M272" s="105"/>
      <c r="N272" s="105"/>
      <c r="O272" s="105"/>
      <c r="P272" s="105"/>
      <c r="Q272" s="85">
        <f>(Uitvoeringsprogramma!J272*Invoerwaarden!$J$13)+(Uitvoeringsprogramma!K272*Invoerwaarden!$J$7)+(Uitvoeringsprogramma!L272*Invoerwaarden!$J$8)+(Uitvoeringsprogramma!M272*Invoerwaarden!$J$9)+(Uitvoeringsprogramma!N272*Invoerwaarden!$J$10)+(Uitvoeringsprogramma!O272*Invoerwaarden!$J$11)+(Uitvoeringsprogramma!P272*Invoerwaarden!$J$12)</f>
        <v>0</v>
      </c>
      <c r="R272" s="86"/>
      <c r="S272" s="86"/>
      <c r="T272" s="87"/>
      <c r="U272" s="87"/>
      <c r="V272" s="87"/>
      <c r="W272" s="87"/>
      <c r="Y272" s="82"/>
      <c r="Z272" s="82"/>
      <c r="AA272" s="82"/>
      <c r="AB272" s="82"/>
      <c r="AC272" s="82"/>
      <c r="AD272" s="82"/>
      <c r="AE272" s="82"/>
      <c r="AF272" s="82"/>
      <c r="AG272" s="82"/>
    </row>
    <row r="273" spans="3:33" hidden="1" outlineLevel="2" x14ac:dyDescent="0.35">
      <c r="C273" s="301"/>
      <c r="D273" s="82"/>
      <c r="E273" s="90"/>
      <c r="F273" s="83"/>
      <c r="G273" s="104" t="s">
        <v>200</v>
      </c>
      <c r="H273" s="104"/>
      <c r="I273" s="125"/>
      <c r="J273" s="84"/>
      <c r="K273" s="105"/>
      <c r="L273" s="105"/>
      <c r="M273" s="105"/>
      <c r="N273" s="105"/>
      <c r="O273" s="105"/>
      <c r="P273" s="105"/>
      <c r="Q273" s="85">
        <f>(Uitvoeringsprogramma!J273*Invoerwaarden!$J$13)+(Uitvoeringsprogramma!K273*Invoerwaarden!$J$7)+(Uitvoeringsprogramma!L273*Invoerwaarden!$J$8)+(Uitvoeringsprogramma!M273*Invoerwaarden!$J$9)+(Uitvoeringsprogramma!N273*Invoerwaarden!$J$10)+(Uitvoeringsprogramma!O273*Invoerwaarden!$J$11)+(Uitvoeringsprogramma!P273*Invoerwaarden!$J$12)</f>
        <v>0</v>
      </c>
      <c r="R273" s="86"/>
      <c r="S273" s="86"/>
      <c r="T273" s="87"/>
      <c r="U273" s="87"/>
      <c r="V273" s="87"/>
      <c r="W273" s="87"/>
      <c r="Y273" s="82"/>
      <c r="Z273" s="82"/>
      <c r="AA273" s="82"/>
      <c r="AB273" s="82"/>
      <c r="AC273" s="82"/>
      <c r="AD273" s="82"/>
      <c r="AE273" s="82"/>
      <c r="AF273" s="82"/>
      <c r="AG273" s="82"/>
    </row>
    <row r="274" spans="3:33" hidden="1" outlineLevel="2" x14ac:dyDescent="0.35">
      <c r="C274" s="301"/>
      <c r="D274" s="82"/>
      <c r="E274" s="90"/>
      <c r="F274" s="83"/>
      <c r="G274" s="104" t="s">
        <v>200</v>
      </c>
      <c r="H274" s="104"/>
      <c r="I274" s="125"/>
      <c r="J274" s="84"/>
      <c r="K274" s="105"/>
      <c r="L274" s="105"/>
      <c r="M274" s="105"/>
      <c r="N274" s="105"/>
      <c r="O274" s="105"/>
      <c r="P274" s="105"/>
      <c r="Q274" s="85">
        <f>(Uitvoeringsprogramma!J274*Invoerwaarden!$J$13)+(Uitvoeringsprogramma!K274*Invoerwaarden!$J$7)+(Uitvoeringsprogramma!L274*Invoerwaarden!$J$8)+(Uitvoeringsprogramma!M274*Invoerwaarden!$J$9)+(Uitvoeringsprogramma!N274*Invoerwaarden!$J$10)+(Uitvoeringsprogramma!O274*Invoerwaarden!$J$11)+(Uitvoeringsprogramma!P274*Invoerwaarden!$J$12)</f>
        <v>0</v>
      </c>
      <c r="R274" s="86"/>
      <c r="S274" s="86"/>
      <c r="T274" s="87"/>
      <c r="U274" s="87"/>
      <c r="V274" s="87"/>
      <c r="W274" s="87"/>
      <c r="Y274" s="82"/>
      <c r="Z274" s="82"/>
      <c r="AA274" s="82"/>
      <c r="AB274" s="82"/>
      <c r="AC274" s="82"/>
      <c r="AD274" s="82"/>
      <c r="AE274" s="82"/>
      <c r="AF274" s="82"/>
      <c r="AG274" s="82"/>
    </row>
    <row r="275" spans="3:33" hidden="1" outlineLevel="2" x14ac:dyDescent="0.35">
      <c r="C275" s="301"/>
      <c r="D275" s="82"/>
      <c r="E275" s="90"/>
      <c r="F275" s="83"/>
      <c r="G275" s="104" t="s">
        <v>200</v>
      </c>
      <c r="H275" s="104"/>
      <c r="I275" s="125"/>
      <c r="J275" s="84"/>
      <c r="K275" s="105"/>
      <c r="L275" s="105"/>
      <c r="M275" s="105"/>
      <c r="N275" s="105"/>
      <c r="O275" s="105"/>
      <c r="P275" s="105"/>
      <c r="Q275" s="85">
        <f>(Uitvoeringsprogramma!J275*Invoerwaarden!$J$13)+(Uitvoeringsprogramma!K275*Invoerwaarden!$J$7)+(Uitvoeringsprogramma!L275*Invoerwaarden!$J$8)+(Uitvoeringsprogramma!M275*Invoerwaarden!$J$9)+(Uitvoeringsprogramma!N275*Invoerwaarden!$J$10)+(Uitvoeringsprogramma!O275*Invoerwaarden!$J$11)+(Uitvoeringsprogramma!P275*Invoerwaarden!$J$12)</f>
        <v>0</v>
      </c>
      <c r="R275" s="86"/>
      <c r="S275" s="86"/>
      <c r="T275" s="87"/>
      <c r="U275" s="87"/>
      <c r="V275" s="87"/>
      <c r="W275" s="87"/>
      <c r="Y275" s="82"/>
      <c r="Z275" s="82"/>
      <c r="AA275" s="82"/>
      <c r="AB275" s="82"/>
      <c r="AC275" s="82"/>
      <c r="AD275" s="82"/>
      <c r="AE275" s="82"/>
      <c r="AF275" s="82"/>
      <c r="AG275" s="82"/>
    </row>
    <row r="276" spans="3:33" hidden="1" outlineLevel="2" x14ac:dyDescent="0.35">
      <c r="C276" s="301"/>
      <c r="D276" s="82"/>
      <c r="E276" s="90"/>
      <c r="F276" s="83"/>
      <c r="G276" s="104" t="s">
        <v>200</v>
      </c>
      <c r="H276" s="104"/>
      <c r="I276" s="125"/>
      <c r="J276" s="84"/>
      <c r="K276" s="105"/>
      <c r="L276" s="105"/>
      <c r="M276" s="105"/>
      <c r="N276" s="105"/>
      <c r="O276" s="105"/>
      <c r="P276" s="105"/>
      <c r="Q276" s="85">
        <f>(Uitvoeringsprogramma!J276*Invoerwaarden!$J$13)+(Uitvoeringsprogramma!K276*Invoerwaarden!$J$7)+(Uitvoeringsprogramma!L276*Invoerwaarden!$J$8)+(Uitvoeringsprogramma!M276*Invoerwaarden!$J$9)+(Uitvoeringsprogramma!N276*Invoerwaarden!$J$10)+(Uitvoeringsprogramma!O276*Invoerwaarden!$J$11)+(Uitvoeringsprogramma!P276*Invoerwaarden!$J$12)</f>
        <v>0</v>
      </c>
      <c r="R276" s="86"/>
      <c r="S276" s="86"/>
      <c r="T276" s="87"/>
      <c r="U276" s="87"/>
      <c r="V276" s="87"/>
      <c r="W276" s="87"/>
      <c r="Y276" s="82"/>
      <c r="Z276" s="82"/>
      <c r="AA276" s="82"/>
      <c r="AB276" s="82"/>
      <c r="AC276" s="82"/>
      <c r="AD276" s="82"/>
      <c r="AE276" s="82"/>
      <c r="AF276" s="82"/>
      <c r="AG276" s="82"/>
    </row>
    <row r="277" spans="3:33" hidden="1" outlineLevel="2" x14ac:dyDescent="0.35">
      <c r="C277" s="301"/>
      <c r="D277" s="82"/>
      <c r="E277" s="90"/>
      <c r="F277" s="83"/>
      <c r="G277" s="104" t="s">
        <v>200</v>
      </c>
      <c r="H277" s="104"/>
      <c r="I277" s="125"/>
      <c r="J277" s="84"/>
      <c r="K277" s="105"/>
      <c r="L277" s="105"/>
      <c r="M277" s="105"/>
      <c r="N277" s="105"/>
      <c r="O277" s="105"/>
      <c r="P277" s="105"/>
      <c r="Q277" s="85">
        <f>(Uitvoeringsprogramma!J277*Invoerwaarden!$J$13)+(Uitvoeringsprogramma!K277*Invoerwaarden!$J$7)+(Uitvoeringsprogramma!L277*Invoerwaarden!$J$8)+(Uitvoeringsprogramma!M277*Invoerwaarden!$J$9)+(Uitvoeringsprogramma!N277*Invoerwaarden!$J$10)+(Uitvoeringsprogramma!O277*Invoerwaarden!$J$11)+(Uitvoeringsprogramma!P277*Invoerwaarden!$J$12)</f>
        <v>0</v>
      </c>
      <c r="R277" s="86"/>
      <c r="S277" s="86"/>
      <c r="T277" s="87"/>
      <c r="U277" s="87"/>
      <c r="V277" s="87"/>
      <c r="W277" s="87"/>
      <c r="Y277" s="82"/>
      <c r="Z277" s="82"/>
      <c r="AA277" s="82"/>
      <c r="AB277" s="82"/>
      <c r="AC277" s="82"/>
      <c r="AD277" s="82"/>
      <c r="AE277" s="82"/>
      <c r="AF277" s="82"/>
      <c r="AG277" s="82"/>
    </row>
    <row r="278" spans="3:33" hidden="1" outlineLevel="2" x14ac:dyDescent="0.35">
      <c r="C278" s="301"/>
      <c r="D278" s="82"/>
      <c r="E278" s="90"/>
      <c r="F278" s="83"/>
      <c r="G278" s="104" t="s">
        <v>200</v>
      </c>
      <c r="H278" s="104"/>
      <c r="I278" s="125"/>
      <c r="J278" s="84"/>
      <c r="K278" s="105"/>
      <c r="L278" s="105"/>
      <c r="M278" s="105"/>
      <c r="N278" s="105"/>
      <c r="O278" s="105"/>
      <c r="P278" s="105"/>
      <c r="Q278" s="85">
        <f>(Uitvoeringsprogramma!J278*Invoerwaarden!$J$13)+(Uitvoeringsprogramma!K278*Invoerwaarden!$J$7)+(Uitvoeringsprogramma!L278*Invoerwaarden!$J$8)+(Uitvoeringsprogramma!M278*Invoerwaarden!$J$9)+(Uitvoeringsprogramma!N278*Invoerwaarden!$J$10)+(Uitvoeringsprogramma!O278*Invoerwaarden!$J$11)+(Uitvoeringsprogramma!P278*Invoerwaarden!$J$12)</f>
        <v>0</v>
      </c>
      <c r="R278" s="86"/>
      <c r="S278" s="86"/>
      <c r="T278" s="87"/>
      <c r="U278" s="87"/>
      <c r="V278" s="87"/>
      <c r="W278" s="87"/>
      <c r="Y278" s="82"/>
      <c r="Z278" s="82"/>
      <c r="AA278" s="82"/>
      <c r="AB278" s="82"/>
      <c r="AC278" s="82"/>
      <c r="AD278" s="82"/>
      <c r="AE278" s="82"/>
      <c r="AF278" s="82"/>
      <c r="AG278" s="82"/>
    </row>
    <row r="279" spans="3:33" hidden="1" outlineLevel="2" x14ac:dyDescent="0.35">
      <c r="C279" s="301"/>
      <c r="D279" s="82"/>
      <c r="E279" s="90"/>
      <c r="F279" s="83"/>
      <c r="G279" s="104" t="s">
        <v>200</v>
      </c>
      <c r="H279" s="104"/>
      <c r="I279" s="125"/>
      <c r="J279" s="84"/>
      <c r="K279" s="105"/>
      <c r="L279" s="105"/>
      <c r="M279" s="105"/>
      <c r="N279" s="105"/>
      <c r="O279" s="105"/>
      <c r="P279" s="105"/>
      <c r="Q279" s="85">
        <f>(Uitvoeringsprogramma!J279*Invoerwaarden!$J$13)+(Uitvoeringsprogramma!K279*Invoerwaarden!$J$7)+(Uitvoeringsprogramma!L279*Invoerwaarden!$J$8)+(Uitvoeringsprogramma!M279*Invoerwaarden!$J$9)+(Uitvoeringsprogramma!N279*Invoerwaarden!$J$10)+(Uitvoeringsprogramma!O279*Invoerwaarden!$J$11)+(Uitvoeringsprogramma!P279*Invoerwaarden!$J$12)</f>
        <v>0</v>
      </c>
      <c r="R279" s="86"/>
      <c r="S279" s="86"/>
      <c r="T279" s="87"/>
      <c r="U279" s="87"/>
      <c r="V279" s="87"/>
      <c r="W279" s="87"/>
      <c r="Y279" s="82"/>
      <c r="Z279" s="82"/>
      <c r="AA279" s="82"/>
      <c r="AB279" s="82"/>
      <c r="AC279" s="82"/>
      <c r="AD279" s="82"/>
      <c r="AE279" s="82"/>
      <c r="AF279" s="82"/>
      <c r="AG279" s="82"/>
    </row>
    <row r="280" spans="3:33" hidden="1" outlineLevel="2" x14ac:dyDescent="0.35">
      <c r="C280" s="301"/>
      <c r="D280" s="82"/>
      <c r="E280" s="90"/>
      <c r="F280" s="83"/>
      <c r="G280" s="104" t="s">
        <v>200</v>
      </c>
      <c r="H280" s="104"/>
      <c r="I280" s="125"/>
      <c r="J280" s="84"/>
      <c r="K280" s="105"/>
      <c r="L280" s="105"/>
      <c r="M280" s="105"/>
      <c r="N280" s="105"/>
      <c r="O280" s="105"/>
      <c r="P280" s="105"/>
      <c r="Q280" s="85">
        <f>(Uitvoeringsprogramma!J280*Invoerwaarden!$J$13)+(Uitvoeringsprogramma!K280*Invoerwaarden!$J$7)+(Uitvoeringsprogramma!L280*Invoerwaarden!$J$8)+(Uitvoeringsprogramma!M280*Invoerwaarden!$J$9)+(Uitvoeringsprogramma!N280*Invoerwaarden!$J$10)+(Uitvoeringsprogramma!O280*Invoerwaarden!$J$11)+(Uitvoeringsprogramma!P280*Invoerwaarden!$J$12)</f>
        <v>0</v>
      </c>
      <c r="R280" s="86"/>
      <c r="S280" s="86"/>
      <c r="T280" s="87"/>
      <c r="U280" s="87"/>
      <c r="V280" s="87"/>
      <c r="W280" s="87"/>
      <c r="Y280" s="82"/>
      <c r="Z280" s="82"/>
      <c r="AA280" s="82"/>
      <c r="AB280" s="82"/>
      <c r="AC280" s="82"/>
      <c r="AD280" s="82"/>
      <c r="AE280" s="82"/>
      <c r="AF280" s="82"/>
      <c r="AG280" s="82"/>
    </row>
    <row r="281" spans="3:33" s="51" customFormat="1" hidden="1" outlineLevel="1" collapsed="1" x14ac:dyDescent="0.35">
      <c r="C281"/>
      <c r="D281" s="10"/>
      <c r="E281" s="92" t="s">
        <v>213</v>
      </c>
      <c r="F281" s="92"/>
      <c r="G281" s="104" t="s">
        <v>200</v>
      </c>
      <c r="H281" s="94">
        <f t="shared" ref="H281:W281" si="30">SUM(H266:H280)</f>
        <v>0</v>
      </c>
      <c r="I281" s="126"/>
      <c r="J281" s="106">
        <f t="shared" si="30"/>
        <v>0</v>
      </c>
      <c r="K281" s="106">
        <f t="shared" si="30"/>
        <v>0</v>
      </c>
      <c r="L281" s="106">
        <f t="shared" si="30"/>
        <v>0</v>
      </c>
      <c r="M281" s="106">
        <f t="shared" si="30"/>
        <v>0</v>
      </c>
      <c r="N281" s="106">
        <f t="shared" si="30"/>
        <v>0</v>
      </c>
      <c r="O281" s="106">
        <f t="shared" si="30"/>
        <v>0</v>
      </c>
      <c r="P281" s="106">
        <f t="shared" si="30"/>
        <v>0</v>
      </c>
      <c r="Q281" s="96">
        <f t="shared" si="30"/>
        <v>0</v>
      </c>
      <c r="R281" s="96">
        <f t="shared" si="30"/>
        <v>0</v>
      </c>
      <c r="S281" s="96">
        <f t="shared" si="30"/>
        <v>0</v>
      </c>
      <c r="T281" s="97">
        <f t="shared" si="30"/>
        <v>0</v>
      </c>
      <c r="U281" s="97">
        <f t="shared" ref="U281:V281" si="31">SUM(U266:U280)</f>
        <v>0</v>
      </c>
      <c r="V281" s="97">
        <f t="shared" si="31"/>
        <v>0</v>
      </c>
      <c r="W281" s="97">
        <f t="shared" si="30"/>
        <v>0</v>
      </c>
      <c r="Y281" s="102"/>
      <c r="Z281" s="102"/>
      <c r="AA281" s="102"/>
      <c r="AB281" s="102"/>
      <c r="AC281" s="102"/>
      <c r="AD281" s="102"/>
      <c r="AE281" s="102"/>
      <c r="AF281" s="102"/>
      <c r="AG281" s="102"/>
    </row>
    <row r="282" spans="3:33" collapsed="1" x14ac:dyDescent="0.35">
      <c r="C282" s="151" t="s">
        <v>216</v>
      </c>
    </row>
    <row r="283" spans="3:33" s="51" customFormat="1" ht="15" hidden="1" outlineLevel="1" thickBot="1" x14ac:dyDescent="0.4">
      <c r="C283"/>
      <c r="D283" s="8" t="s">
        <v>168</v>
      </c>
      <c r="E283" s="8" t="s">
        <v>169</v>
      </c>
      <c r="F283" s="200" t="s">
        <v>170</v>
      </c>
      <c r="G283" s="8" t="s">
        <v>171</v>
      </c>
      <c r="H283" s="8" t="s">
        <v>172</v>
      </c>
      <c r="I283" s="56" t="s">
        <v>170</v>
      </c>
      <c r="J283" s="8" t="s">
        <v>173</v>
      </c>
      <c r="K283" s="8" t="s">
        <v>174</v>
      </c>
      <c r="L283" s="8" t="s">
        <v>175</v>
      </c>
      <c r="M283" s="8" t="s">
        <v>176</v>
      </c>
      <c r="N283" s="8" t="s">
        <v>177</v>
      </c>
      <c r="O283" s="8" t="s">
        <v>178</v>
      </c>
      <c r="P283" s="8" t="s">
        <v>179</v>
      </c>
      <c r="Q283" s="8" t="s">
        <v>180</v>
      </c>
      <c r="R283" s="8" t="s">
        <v>181</v>
      </c>
      <c r="S283" s="8" t="s">
        <v>182</v>
      </c>
      <c r="T283" s="8" t="s">
        <v>183</v>
      </c>
      <c r="U283" s="8" t="s">
        <v>184</v>
      </c>
      <c r="V283" s="8" t="s">
        <v>185</v>
      </c>
      <c r="W283" s="8" t="s">
        <v>186</v>
      </c>
      <c r="Y283" s="198" t="s">
        <v>187</v>
      </c>
      <c r="Z283" s="198" t="s">
        <v>188</v>
      </c>
      <c r="AA283" s="199" t="s">
        <v>189</v>
      </c>
      <c r="AB283" s="199" t="s">
        <v>190</v>
      </c>
      <c r="AC283" s="198" t="s">
        <v>191</v>
      </c>
      <c r="AD283" s="198" t="s">
        <v>192</v>
      </c>
      <c r="AE283" s="199" t="s">
        <v>193</v>
      </c>
      <c r="AF283" s="199" t="s">
        <v>194</v>
      </c>
      <c r="AG283" s="198" t="s">
        <v>195</v>
      </c>
    </row>
    <row r="284" spans="3:33" hidden="1" outlineLevel="1" x14ac:dyDescent="0.35">
      <c r="C284" s="301">
        <v>2026</v>
      </c>
      <c r="D284" s="82"/>
      <c r="E284" s="90"/>
      <c r="F284" s="83"/>
      <c r="G284" s="104" t="s">
        <v>200</v>
      </c>
      <c r="H284" s="104"/>
      <c r="I284" s="125"/>
      <c r="J284" s="84"/>
      <c r="K284" s="105"/>
      <c r="L284" s="105"/>
      <c r="M284" s="105"/>
      <c r="N284" s="105"/>
      <c r="O284" s="105"/>
      <c r="P284" s="105"/>
      <c r="Q284" s="85">
        <f>(Uitvoeringsprogramma!J284*Invoerwaarden!$J$13)+(Uitvoeringsprogramma!K284*Invoerwaarden!$J$7)+(Uitvoeringsprogramma!L284*Invoerwaarden!$J$8)+(Uitvoeringsprogramma!M284*Invoerwaarden!$J$9)+(Uitvoeringsprogramma!N284*Invoerwaarden!$J$10)+(Uitvoeringsprogramma!O284*Invoerwaarden!$J$11)+(Uitvoeringsprogramma!P284*Invoerwaarden!$J$12)</f>
        <v>0</v>
      </c>
      <c r="R284" s="86"/>
      <c r="S284" s="86"/>
      <c r="T284" s="87"/>
      <c r="U284" s="87"/>
      <c r="V284" s="87"/>
      <c r="W284" s="87"/>
      <c r="Y284" s="82"/>
      <c r="Z284" s="82"/>
      <c r="AA284" s="82"/>
      <c r="AB284" s="82"/>
      <c r="AC284" s="82"/>
      <c r="AD284" s="82"/>
      <c r="AE284" s="82"/>
      <c r="AF284" s="82"/>
      <c r="AG284" s="82"/>
    </row>
    <row r="285" spans="3:33" hidden="1" outlineLevel="1" x14ac:dyDescent="0.35">
      <c r="C285" s="301"/>
      <c r="D285" s="82"/>
      <c r="E285" s="90"/>
      <c r="F285" s="83"/>
      <c r="G285" s="104" t="s">
        <v>200</v>
      </c>
      <c r="H285" s="104"/>
      <c r="I285" s="125"/>
      <c r="J285" s="84"/>
      <c r="K285" s="105"/>
      <c r="L285" s="105"/>
      <c r="M285" s="105"/>
      <c r="N285" s="105"/>
      <c r="O285" s="105"/>
      <c r="P285" s="105"/>
      <c r="Q285" s="85">
        <f>(Uitvoeringsprogramma!J285*Invoerwaarden!$J$13)+(Uitvoeringsprogramma!K285*Invoerwaarden!$J$7)+(Uitvoeringsprogramma!L285*Invoerwaarden!$J$8)+(Uitvoeringsprogramma!M285*Invoerwaarden!$J$9)+(Uitvoeringsprogramma!N285*Invoerwaarden!$J$10)+(Uitvoeringsprogramma!O285*Invoerwaarden!$J$11)+(Uitvoeringsprogramma!P285*Invoerwaarden!$J$12)</f>
        <v>0</v>
      </c>
      <c r="R285" s="86"/>
      <c r="S285" s="86"/>
      <c r="T285" s="87"/>
      <c r="U285" s="87"/>
      <c r="V285" s="87"/>
      <c r="W285" s="87"/>
      <c r="Y285" s="82"/>
      <c r="Z285" s="82"/>
      <c r="AA285" s="82"/>
      <c r="AB285" s="82"/>
      <c r="AC285" s="82"/>
      <c r="AD285" s="82"/>
      <c r="AE285" s="82"/>
      <c r="AF285" s="82"/>
      <c r="AG285" s="82"/>
    </row>
    <row r="286" spans="3:33" hidden="1" outlineLevel="1" x14ac:dyDescent="0.35">
      <c r="C286" s="301"/>
      <c r="D286" s="82"/>
      <c r="E286" s="90"/>
      <c r="F286" s="83"/>
      <c r="G286" s="104" t="s">
        <v>200</v>
      </c>
      <c r="H286" s="104"/>
      <c r="I286" s="125"/>
      <c r="J286" s="84"/>
      <c r="K286" s="105"/>
      <c r="L286" s="105"/>
      <c r="M286" s="105"/>
      <c r="N286" s="105"/>
      <c r="O286" s="105"/>
      <c r="P286" s="105"/>
      <c r="Q286" s="85">
        <f>(Uitvoeringsprogramma!J286*Invoerwaarden!$J$13)+(Uitvoeringsprogramma!K286*Invoerwaarden!$J$7)+(Uitvoeringsprogramma!L286*Invoerwaarden!$J$8)+(Uitvoeringsprogramma!M286*Invoerwaarden!$J$9)+(Uitvoeringsprogramma!N286*Invoerwaarden!$J$10)+(Uitvoeringsprogramma!O286*Invoerwaarden!$J$11)+(Uitvoeringsprogramma!P286*Invoerwaarden!$J$12)</f>
        <v>0</v>
      </c>
      <c r="R286" s="86"/>
      <c r="S286" s="86"/>
      <c r="T286" s="87"/>
      <c r="U286" s="87"/>
      <c r="V286" s="87"/>
      <c r="W286" s="87"/>
      <c r="Y286" s="82"/>
      <c r="Z286" s="82"/>
      <c r="AA286" s="82"/>
      <c r="AB286" s="82"/>
      <c r="AC286" s="82"/>
      <c r="AD286" s="82"/>
      <c r="AE286" s="82"/>
      <c r="AF286" s="82"/>
      <c r="AG286" s="82"/>
    </row>
    <row r="287" spans="3:33" hidden="1" outlineLevel="1" x14ac:dyDescent="0.35">
      <c r="C287" s="301"/>
      <c r="D287" s="82"/>
      <c r="E287" s="90"/>
      <c r="F287" s="83"/>
      <c r="G287" s="104" t="s">
        <v>200</v>
      </c>
      <c r="H287" s="104"/>
      <c r="I287" s="125"/>
      <c r="J287" s="84"/>
      <c r="K287" s="105"/>
      <c r="L287" s="105"/>
      <c r="M287" s="105"/>
      <c r="N287" s="105"/>
      <c r="O287" s="105"/>
      <c r="P287" s="105"/>
      <c r="Q287" s="85">
        <f>(Uitvoeringsprogramma!J287*Invoerwaarden!$J$13)+(Uitvoeringsprogramma!K287*Invoerwaarden!$J$7)+(Uitvoeringsprogramma!L287*Invoerwaarden!$J$8)+(Uitvoeringsprogramma!M287*Invoerwaarden!$J$9)+(Uitvoeringsprogramma!N287*Invoerwaarden!$J$10)+(Uitvoeringsprogramma!O287*Invoerwaarden!$J$11)+(Uitvoeringsprogramma!P287*Invoerwaarden!$J$12)</f>
        <v>0</v>
      </c>
      <c r="R287" s="86"/>
      <c r="S287" s="86"/>
      <c r="T287" s="87"/>
      <c r="U287" s="87"/>
      <c r="V287" s="87"/>
      <c r="W287" s="87"/>
      <c r="Y287" s="82"/>
      <c r="Z287" s="82"/>
      <c r="AA287" s="82"/>
      <c r="AB287" s="82"/>
      <c r="AC287" s="82"/>
      <c r="AD287" s="82"/>
      <c r="AE287" s="82"/>
      <c r="AF287" s="82"/>
      <c r="AG287" s="82"/>
    </row>
    <row r="288" spans="3:33" hidden="1" outlineLevel="1" x14ac:dyDescent="0.35">
      <c r="C288" s="301"/>
      <c r="D288" s="82"/>
      <c r="E288" s="90"/>
      <c r="F288" s="83"/>
      <c r="G288" s="104" t="s">
        <v>200</v>
      </c>
      <c r="H288" s="104"/>
      <c r="I288" s="125"/>
      <c r="J288" s="84"/>
      <c r="K288" s="105"/>
      <c r="L288" s="105"/>
      <c r="M288" s="105"/>
      <c r="N288" s="105"/>
      <c r="O288" s="105"/>
      <c r="P288" s="105"/>
      <c r="Q288" s="85">
        <f>(Uitvoeringsprogramma!J288*Invoerwaarden!$J$13)+(Uitvoeringsprogramma!K288*Invoerwaarden!$J$7)+(Uitvoeringsprogramma!L288*Invoerwaarden!$J$8)+(Uitvoeringsprogramma!M288*Invoerwaarden!$J$9)+(Uitvoeringsprogramma!N288*Invoerwaarden!$J$10)+(Uitvoeringsprogramma!O288*Invoerwaarden!$J$11)+(Uitvoeringsprogramma!P288*Invoerwaarden!$J$12)</f>
        <v>0</v>
      </c>
      <c r="R288" s="86"/>
      <c r="S288" s="86"/>
      <c r="T288" s="87"/>
      <c r="U288" s="87"/>
      <c r="V288" s="87"/>
      <c r="W288" s="87"/>
      <c r="Y288" s="82"/>
      <c r="Z288" s="82"/>
      <c r="AA288" s="82"/>
      <c r="AB288" s="82"/>
      <c r="AC288" s="82"/>
      <c r="AD288" s="82"/>
      <c r="AE288" s="82"/>
      <c r="AF288" s="82"/>
      <c r="AG288" s="82"/>
    </row>
    <row r="289" spans="3:33" hidden="1" outlineLevel="2" x14ac:dyDescent="0.35">
      <c r="C289" s="301"/>
      <c r="D289" s="82"/>
      <c r="E289" s="90"/>
      <c r="F289" s="83"/>
      <c r="G289" s="104" t="s">
        <v>200</v>
      </c>
      <c r="H289" s="104"/>
      <c r="I289" s="125"/>
      <c r="J289" s="84"/>
      <c r="K289" s="105"/>
      <c r="L289" s="105"/>
      <c r="M289" s="105"/>
      <c r="N289" s="105"/>
      <c r="O289" s="105"/>
      <c r="P289" s="105"/>
      <c r="Q289" s="85">
        <f>(Uitvoeringsprogramma!J289*Invoerwaarden!$J$13)+(Uitvoeringsprogramma!K289*Invoerwaarden!$J$7)+(Uitvoeringsprogramma!L289*Invoerwaarden!$J$8)+(Uitvoeringsprogramma!M289*Invoerwaarden!$J$9)+(Uitvoeringsprogramma!N289*Invoerwaarden!$J$10)+(Uitvoeringsprogramma!O289*Invoerwaarden!$J$11)+(Uitvoeringsprogramma!P289*Invoerwaarden!$J$12)</f>
        <v>0</v>
      </c>
      <c r="R289" s="86"/>
      <c r="S289" s="86"/>
      <c r="T289" s="87"/>
      <c r="U289" s="87"/>
      <c r="V289" s="87"/>
      <c r="W289" s="87"/>
      <c r="Y289" s="82"/>
      <c r="Z289" s="82"/>
      <c r="AA289" s="82"/>
      <c r="AB289" s="82"/>
      <c r="AC289" s="82"/>
      <c r="AD289" s="82"/>
      <c r="AE289" s="82"/>
      <c r="AF289" s="82"/>
      <c r="AG289" s="82"/>
    </row>
    <row r="290" spans="3:33" hidden="1" outlineLevel="2" x14ac:dyDescent="0.35">
      <c r="C290" s="301"/>
      <c r="D290" s="82"/>
      <c r="E290" s="90"/>
      <c r="F290" s="83"/>
      <c r="G290" s="104" t="s">
        <v>200</v>
      </c>
      <c r="H290" s="104"/>
      <c r="I290" s="125"/>
      <c r="J290" s="84"/>
      <c r="K290" s="105"/>
      <c r="L290" s="105"/>
      <c r="M290" s="105"/>
      <c r="N290" s="105"/>
      <c r="O290" s="105"/>
      <c r="P290" s="105"/>
      <c r="Q290" s="85">
        <f>(Uitvoeringsprogramma!J290*Invoerwaarden!$J$13)+(Uitvoeringsprogramma!K290*Invoerwaarden!$J$7)+(Uitvoeringsprogramma!L290*Invoerwaarden!$J$8)+(Uitvoeringsprogramma!M290*Invoerwaarden!$J$9)+(Uitvoeringsprogramma!N290*Invoerwaarden!$J$10)+(Uitvoeringsprogramma!O290*Invoerwaarden!$J$11)+(Uitvoeringsprogramma!P290*Invoerwaarden!$J$12)</f>
        <v>0</v>
      </c>
      <c r="R290" s="86"/>
      <c r="S290" s="86"/>
      <c r="T290" s="87"/>
      <c r="U290" s="87"/>
      <c r="V290" s="87"/>
      <c r="W290" s="87"/>
      <c r="Y290" s="82"/>
      <c r="Z290" s="82"/>
      <c r="AA290" s="82"/>
      <c r="AB290" s="82"/>
      <c r="AC290" s="82"/>
      <c r="AD290" s="82"/>
      <c r="AE290" s="82"/>
      <c r="AF290" s="82"/>
      <c r="AG290" s="82"/>
    </row>
    <row r="291" spans="3:33" hidden="1" outlineLevel="2" x14ac:dyDescent="0.35">
      <c r="C291" s="301"/>
      <c r="D291" s="82"/>
      <c r="E291" s="90"/>
      <c r="F291" s="83"/>
      <c r="G291" s="104" t="s">
        <v>200</v>
      </c>
      <c r="H291" s="104"/>
      <c r="I291" s="125"/>
      <c r="J291" s="84"/>
      <c r="K291" s="105"/>
      <c r="L291" s="105"/>
      <c r="M291" s="105"/>
      <c r="N291" s="105"/>
      <c r="O291" s="105"/>
      <c r="P291" s="105"/>
      <c r="Q291" s="85">
        <f>(Uitvoeringsprogramma!J291*Invoerwaarden!$J$13)+(Uitvoeringsprogramma!K291*Invoerwaarden!$J$7)+(Uitvoeringsprogramma!L291*Invoerwaarden!$J$8)+(Uitvoeringsprogramma!M291*Invoerwaarden!$J$9)+(Uitvoeringsprogramma!N291*Invoerwaarden!$J$10)+(Uitvoeringsprogramma!O291*Invoerwaarden!$J$11)+(Uitvoeringsprogramma!P291*Invoerwaarden!$J$12)</f>
        <v>0</v>
      </c>
      <c r="R291" s="86"/>
      <c r="S291" s="86"/>
      <c r="T291" s="87"/>
      <c r="U291" s="87"/>
      <c r="V291" s="87"/>
      <c r="W291" s="87"/>
      <c r="Y291" s="82"/>
      <c r="Z291" s="82"/>
      <c r="AA291" s="82"/>
      <c r="AB291" s="82"/>
      <c r="AC291" s="82"/>
      <c r="AD291" s="82"/>
      <c r="AE291" s="82"/>
      <c r="AF291" s="82"/>
      <c r="AG291" s="82"/>
    </row>
    <row r="292" spans="3:33" hidden="1" outlineLevel="2" x14ac:dyDescent="0.35">
      <c r="C292" s="301"/>
      <c r="D292" s="82"/>
      <c r="E292" s="90"/>
      <c r="F292" s="83"/>
      <c r="G292" s="104" t="s">
        <v>200</v>
      </c>
      <c r="H292" s="104"/>
      <c r="I292" s="125"/>
      <c r="J292" s="84"/>
      <c r="K292" s="105"/>
      <c r="L292" s="105"/>
      <c r="M292" s="105"/>
      <c r="N292" s="105"/>
      <c r="O292" s="105"/>
      <c r="P292" s="105"/>
      <c r="Q292" s="85">
        <f>(Uitvoeringsprogramma!J292*Invoerwaarden!$J$13)+(Uitvoeringsprogramma!K292*Invoerwaarden!$J$7)+(Uitvoeringsprogramma!L292*Invoerwaarden!$J$8)+(Uitvoeringsprogramma!M292*Invoerwaarden!$J$9)+(Uitvoeringsprogramma!N292*Invoerwaarden!$J$10)+(Uitvoeringsprogramma!O292*Invoerwaarden!$J$11)+(Uitvoeringsprogramma!P292*Invoerwaarden!$J$12)</f>
        <v>0</v>
      </c>
      <c r="R292" s="86"/>
      <c r="S292" s="86"/>
      <c r="T292" s="87"/>
      <c r="U292" s="87"/>
      <c r="V292" s="87"/>
      <c r="W292" s="87"/>
      <c r="Y292" s="82"/>
      <c r="Z292" s="82"/>
      <c r="AA292" s="82"/>
      <c r="AB292" s="82"/>
      <c r="AC292" s="82"/>
      <c r="AD292" s="82"/>
      <c r="AE292" s="82"/>
      <c r="AF292" s="82"/>
      <c r="AG292" s="82"/>
    </row>
    <row r="293" spans="3:33" hidden="1" outlineLevel="2" x14ac:dyDescent="0.35">
      <c r="C293" s="301"/>
      <c r="D293" s="82"/>
      <c r="E293" s="90"/>
      <c r="F293" s="83"/>
      <c r="G293" s="104" t="s">
        <v>200</v>
      </c>
      <c r="H293" s="104"/>
      <c r="I293" s="125"/>
      <c r="J293" s="84"/>
      <c r="K293" s="105"/>
      <c r="L293" s="105"/>
      <c r="M293" s="105"/>
      <c r="N293" s="105"/>
      <c r="O293" s="105"/>
      <c r="P293" s="105"/>
      <c r="Q293" s="85">
        <f>(Uitvoeringsprogramma!J293*Invoerwaarden!$J$13)+(Uitvoeringsprogramma!K293*Invoerwaarden!$J$7)+(Uitvoeringsprogramma!L293*Invoerwaarden!$J$8)+(Uitvoeringsprogramma!M293*Invoerwaarden!$J$9)+(Uitvoeringsprogramma!N293*Invoerwaarden!$J$10)+(Uitvoeringsprogramma!O293*Invoerwaarden!$J$11)+(Uitvoeringsprogramma!P293*Invoerwaarden!$J$12)</f>
        <v>0</v>
      </c>
      <c r="R293" s="86"/>
      <c r="S293" s="86"/>
      <c r="T293" s="87"/>
      <c r="U293" s="87"/>
      <c r="V293" s="87"/>
      <c r="W293" s="87"/>
      <c r="Y293" s="82"/>
      <c r="Z293" s="82"/>
      <c r="AA293" s="82"/>
      <c r="AB293" s="82"/>
      <c r="AC293" s="82"/>
      <c r="AD293" s="82"/>
      <c r="AE293" s="82"/>
      <c r="AF293" s="82"/>
      <c r="AG293" s="82"/>
    </row>
    <row r="294" spans="3:33" hidden="1" outlineLevel="2" x14ac:dyDescent="0.35">
      <c r="C294" s="301"/>
      <c r="D294" s="82"/>
      <c r="E294" s="90"/>
      <c r="F294" s="83"/>
      <c r="G294" s="104" t="s">
        <v>200</v>
      </c>
      <c r="H294" s="104"/>
      <c r="I294" s="125"/>
      <c r="J294" s="84"/>
      <c r="K294" s="105"/>
      <c r="L294" s="105"/>
      <c r="M294" s="105"/>
      <c r="N294" s="105"/>
      <c r="O294" s="105"/>
      <c r="P294" s="105"/>
      <c r="Q294" s="85">
        <f>(Uitvoeringsprogramma!J294*Invoerwaarden!$J$13)+(Uitvoeringsprogramma!K294*Invoerwaarden!$J$7)+(Uitvoeringsprogramma!L294*Invoerwaarden!$J$8)+(Uitvoeringsprogramma!M294*Invoerwaarden!$J$9)+(Uitvoeringsprogramma!N294*Invoerwaarden!$J$10)+(Uitvoeringsprogramma!O294*Invoerwaarden!$J$11)+(Uitvoeringsprogramma!P294*Invoerwaarden!$J$12)</f>
        <v>0</v>
      </c>
      <c r="R294" s="86"/>
      <c r="S294" s="86"/>
      <c r="T294" s="87"/>
      <c r="U294" s="87"/>
      <c r="V294" s="87"/>
      <c r="W294" s="87"/>
      <c r="Y294" s="82"/>
      <c r="Z294" s="82"/>
      <c r="AA294" s="82"/>
      <c r="AB294" s="82"/>
      <c r="AC294" s="82"/>
      <c r="AD294" s="82"/>
      <c r="AE294" s="82"/>
      <c r="AF294" s="82"/>
      <c r="AG294" s="82"/>
    </row>
    <row r="295" spans="3:33" hidden="1" outlineLevel="2" x14ac:dyDescent="0.35">
      <c r="C295" s="301"/>
      <c r="D295" s="82"/>
      <c r="E295" s="90"/>
      <c r="F295" s="83"/>
      <c r="G295" s="104" t="s">
        <v>200</v>
      </c>
      <c r="H295" s="104"/>
      <c r="I295" s="125"/>
      <c r="J295" s="84"/>
      <c r="K295" s="105"/>
      <c r="L295" s="105"/>
      <c r="M295" s="105"/>
      <c r="N295" s="105"/>
      <c r="O295" s="105"/>
      <c r="P295" s="105"/>
      <c r="Q295" s="85">
        <f>(Uitvoeringsprogramma!J295*Invoerwaarden!$J$13)+(Uitvoeringsprogramma!K295*Invoerwaarden!$J$7)+(Uitvoeringsprogramma!L295*Invoerwaarden!$J$8)+(Uitvoeringsprogramma!M295*Invoerwaarden!$J$9)+(Uitvoeringsprogramma!N295*Invoerwaarden!$J$10)+(Uitvoeringsprogramma!O295*Invoerwaarden!$J$11)+(Uitvoeringsprogramma!P295*Invoerwaarden!$J$12)</f>
        <v>0</v>
      </c>
      <c r="R295" s="86"/>
      <c r="S295" s="86"/>
      <c r="T295" s="87"/>
      <c r="U295" s="87"/>
      <c r="V295" s="87"/>
      <c r="W295" s="87"/>
      <c r="Y295" s="82"/>
      <c r="Z295" s="82"/>
      <c r="AA295" s="82"/>
      <c r="AB295" s="82"/>
      <c r="AC295" s="82"/>
      <c r="AD295" s="82"/>
      <c r="AE295" s="82"/>
      <c r="AF295" s="82"/>
      <c r="AG295" s="82"/>
    </row>
    <row r="296" spans="3:33" hidden="1" outlineLevel="2" x14ac:dyDescent="0.35">
      <c r="C296" s="301"/>
      <c r="D296" s="82"/>
      <c r="E296" s="90"/>
      <c r="F296" s="83"/>
      <c r="G296" s="104" t="s">
        <v>200</v>
      </c>
      <c r="H296" s="104"/>
      <c r="I296" s="125"/>
      <c r="J296" s="84"/>
      <c r="K296" s="105"/>
      <c r="L296" s="105"/>
      <c r="M296" s="105"/>
      <c r="N296" s="105"/>
      <c r="O296" s="105"/>
      <c r="P296" s="105"/>
      <c r="Q296" s="85">
        <f>(Uitvoeringsprogramma!J296*Invoerwaarden!$J$13)+(Uitvoeringsprogramma!K296*Invoerwaarden!$J$7)+(Uitvoeringsprogramma!L296*Invoerwaarden!$J$8)+(Uitvoeringsprogramma!M296*Invoerwaarden!$J$9)+(Uitvoeringsprogramma!N296*Invoerwaarden!$J$10)+(Uitvoeringsprogramma!O296*Invoerwaarden!$J$11)+(Uitvoeringsprogramma!P296*Invoerwaarden!$J$12)</f>
        <v>0</v>
      </c>
      <c r="R296" s="86"/>
      <c r="S296" s="86"/>
      <c r="T296" s="87"/>
      <c r="U296" s="87"/>
      <c r="V296" s="87"/>
      <c r="W296" s="87"/>
      <c r="Y296" s="82"/>
      <c r="Z296" s="82"/>
      <c r="AA296" s="82"/>
      <c r="AB296" s="82"/>
      <c r="AC296" s="82"/>
      <c r="AD296" s="82"/>
      <c r="AE296" s="82"/>
      <c r="AF296" s="82"/>
      <c r="AG296" s="82"/>
    </row>
    <row r="297" spans="3:33" hidden="1" outlineLevel="2" x14ac:dyDescent="0.35">
      <c r="C297" s="301"/>
      <c r="D297" s="82"/>
      <c r="E297" s="90"/>
      <c r="F297" s="83"/>
      <c r="G297" s="104" t="s">
        <v>200</v>
      </c>
      <c r="H297" s="104"/>
      <c r="I297" s="125"/>
      <c r="J297" s="84"/>
      <c r="K297" s="105"/>
      <c r="L297" s="105"/>
      <c r="M297" s="105"/>
      <c r="N297" s="105"/>
      <c r="O297" s="105"/>
      <c r="P297" s="105"/>
      <c r="Q297" s="85">
        <f>(Uitvoeringsprogramma!J297*Invoerwaarden!$J$13)+(Uitvoeringsprogramma!K297*Invoerwaarden!$J$7)+(Uitvoeringsprogramma!L297*Invoerwaarden!$J$8)+(Uitvoeringsprogramma!M297*Invoerwaarden!$J$9)+(Uitvoeringsprogramma!N297*Invoerwaarden!$J$10)+(Uitvoeringsprogramma!O297*Invoerwaarden!$J$11)+(Uitvoeringsprogramma!P297*Invoerwaarden!$J$12)</f>
        <v>0</v>
      </c>
      <c r="R297" s="86"/>
      <c r="S297" s="86"/>
      <c r="T297" s="87"/>
      <c r="U297" s="87"/>
      <c r="V297" s="87"/>
      <c r="W297" s="87"/>
      <c r="Y297" s="82"/>
      <c r="Z297" s="82"/>
      <c r="AA297" s="82"/>
      <c r="AB297" s="82"/>
      <c r="AC297" s="82"/>
      <c r="AD297" s="82"/>
      <c r="AE297" s="82"/>
      <c r="AF297" s="82"/>
      <c r="AG297" s="82"/>
    </row>
    <row r="298" spans="3:33" hidden="1" outlineLevel="2" x14ac:dyDescent="0.35">
      <c r="C298" s="301"/>
      <c r="D298" s="82"/>
      <c r="E298" s="90"/>
      <c r="F298" s="83"/>
      <c r="G298" s="104" t="s">
        <v>200</v>
      </c>
      <c r="H298" s="104"/>
      <c r="I298" s="125"/>
      <c r="J298" s="84"/>
      <c r="K298" s="105"/>
      <c r="L298" s="105"/>
      <c r="M298" s="105"/>
      <c r="N298" s="105"/>
      <c r="O298" s="105"/>
      <c r="P298" s="105"/>
      <c r="Q298" s="85">
        <f>(Uitvoeringsprogramma!J298*Invoerwaarden!$J$13)+(Uitvoeringsprogramma!K298*Invoerwaarden!$J$7)+(Uitvoeringsprogramma!L298*Invoerwaarden!$J$8)+(Uitvoeringsprogramma!M298*Invoerwaarden!$J$9)+(Uitvoeringsprogramma!N298*Invoerwaarden!$J$10)+(Uitvoeringsprogramma!O298*Invoerwaarden!$J$11)+(Uitvoeringsprogramma!P298*Invoerwaarden!$J$12)</f>
        <v>0</v>
      </c>
      <c r="R298" s="86"/>
      <c r="S298" s="86"/>
      <c r="T298" s="87"/>
      <c r="U298" s="87"/>
      <c r="V298" s="87"/>
      <c r="W298" s="87"/>
      <c r="Y298" s="82"/>
      <c r="Z298" s="82"/>
      <c r="AA298" s="82"/>
      <c r="AB298" s="82"/>
      <c r="AC298" s="82"/>
      <c r="AD298" s="82"/>
      <c r="AE298" s="82"/>
      <c r="AF298" s="82"/>
      <c r="AG298" s="82"/>
    </row>
    <row r="299" spans="3:33" s="51" customFormat="1" hidden="1" outlineLevel="1" collapsed="1" x14ac:dyDescent="0.35">
      <c r="C299"/>
      <c r="D299" s="10"/>
      <c r="E299" s="92" t="s">
        <v>213</v>
      </c>
      <c r="F299" s="92"/>
      <c r="G299" s="104" t="s">
        <v>200</v>
      </c>
      <c r="H299" s="94">
        <f t="shared" ref="H299:W299" si="32">SUM(H284:H298)</f>
        <v>0</v>
      </c>
      <c r="I299" s="126"/>
      <c r="J299" s="106">
        <f t="shared" si="32"/>
        <v>0</v>
      </c>
      <c r="K299" s="106">
        <f t="shared" si="32"/>
        <v>0</v>
      </c>
      <c r="L299" s="106">
        <f t="shared" si="32"/>
        <v>0</v>
      </c>
      <c r="M299" s="106">
        <f t="shared" si="32"/>
        <v>0</v>
      </c>
      <c r="N299" s="106">
        <f t="shared" si="32"/>
        <v>0</v>
      </c>
      <c r="O299" s="106">
        <f t="shared" si="32"/>
        <v>0</v>
      </c>
      <c r="P299" s="106">
        <f t="shared" si="32"/>
        <v>0</v>
      </c>
      <c r="Q299" s="96">
        <f t="shared" si="32"/>
        <v>0</v>
      </c>
      <c r="R299" s="96">
        <f t="shared" si="32"/>
        <v>0</v>
      </c>
      <c r="S299" s="96">
        <f t="shared" si="32"/>
        <v>0</v>
      </c>
      <c r="T299" s="97">
        <f t="shared" si="32"/>
        <v>0</v>
      </c>
      <c r="U299" s="97">
        <f t="shared" ref="U299:V299" si="33">SUM(U284:U298)</f>
        <v>0</v>
      </c>
      <c r="V299" s="97">
        <f t="shared" si="33"/>
        <v>0</v>
      </c>
      <c r="W299" s="97">
        <f t="shared" si="32"/>
        <v>0</v>
      </c>
      <c r="Y299" s="102"/>
      <c r="Z299" s="102"/>
      <c r="AA299" s="102"/>
      <c r="AB299" s="102"/>
      <c r="AC299" s="102"/>
      <c r="AD299" s="102"/>
      <c r="AE299" s="102"/>
      <c r="AF299" s="102"/>
      <c r="AG299" s="102"/>
    </row>
    <row r="300" spans="3:33" collapsed="1" x14ac:dyDescent="0.35"/>
    <row r="301" spans="3:33" x14ac:dyDescent="0.35">
      <c r="C301" s="151" t="s">
        <v>244</v>
      </c>
    </row>
    <row r="302" spans="3:33" ht="16" hidden="1" outlineLevel="1" thickBot="1" x14ac:dyDescent="0.4">
      <c r="C302" s="78" t="s">
        <v>245</v>
      </c>
      <c r="D302" s="78" t="s">
        <v>243</v>
      </c>
      <c r="E302" s="78"/>
      <c r="F302" s="78"/>
      <c r="G302" s="78"/>
      <c r="H302" s="78"/>
      <c r="I302" s="78"/>
      <c r="J302" s="78"/>
      <c r="K302" s="78"/>
      <c r="L302" s="78"/>
      <c r="M302" s="78"/>
      <c r="N302" s="78"/>
      <c r="O302" s="78"/>
      <c r="P302" s="78"/>
      <c r="Q302" s="5"/>
      <c r="R302" s="78"/>
      <c r="S302" s="78"/>
      <c r="T302" s="78"/>
      <c r="U302" s="78"/>
      <c r="V302" s="78"/>
      <c r="W302" s="78"/>
      <c r="Y302" s="78"/>
      <c r="Z302" s="78"/>
      <c r="AA302" s="78"/>
      <c r="AB302" s="78"/>
      <c r="AC302" s="78"/>
      <c r="AD302" s="78"/>
      <c r="AE302" s="78"/>
      <c r="AF302" s="78"/>
      <c r="AG302" s="78"/>
    </row>
    <row r="303" spans="3:33" s="51" customFormat="1" ht="15.5" hidden="1" outlineLevel="1" thickTop="1" thickBot="1" x14ac:dyDescent="0.4">
      <c r="C303" s="185" t="s">
        <v>162</v>
      </c>
      <c r="D303" s="186"/>
      <c r="E303" s="186"/>
      <c r="F303" s="186"/>
      <c r="G303" s="186"/>
      <c r="H303" s="186"/>
      <c r="I303" s="186"/>
      <c r="J303" s="187" t="s">
        <v>219</v>
      </c>
      <c r="K303" s="79"/>
      <c r="L303" s="79"/>
      <c r="M303" s="79"/>
      <c r="N303" s="79"/>
      <c r="O303" s="79"/>
      <c r="P303" s="79"/>
      <c r="Q303" s="79"/>
      <c r="R303" s="79"/>
      <c r="S303" s="79"/>
      <c r="T303" s="188" t="s">
        <v>164</v>
      </c>
      <c r="U303" s="188"/>
      <c r="V303" s="188"/>
      <c r="W303" s="188"/>
      <c r="Y303" s="9" t="s">
        <v>165</v>
      </c>
      <c r="Z303" s="9"/>
      <c r="AA303" s="9"/>
      <c r="AB303" s="9"/>
      <c r="AC303" s="9"/>
      <c r="AD303" s="9"/>
      <c r="AE303" s="9"/>
      <c r="AF303" s="9"/>
      <c r="AG303" s="9"/>
    </row>
    <row r="304" spans="3:33" s="51" customFormat="1" ht="15.5" hidden="1" outlineLevel="1" thickTop="1" thickBot="1" x14ac:dyDescent="0.4">
      <c r="C304"/>
      <c r="D304" s="8" t="s">
        <v>168</v>
      </c>
      <c r="E304" s="8" t="s">
        <v>169</v>
      </c>
      <c r="F304" s="200" t="s">
        <v>170</v>
      </c>
      <c r="G304" s="8" t="s">
        <v>171</v>
      </c>
      <c r="H304" s="8" t="s">
        <v>172</v>
      </c>
      <c r="I304" s="56" t="s">
        <v>170</v>
      </c>
      <c r="J304" s="8" t="s">
        <v>173</v>
      </c>
      <c r="K304" s="8" t="s">
        <v>174</v>
      </c>
      <c r="L304" s="8" t="s">
        <v>175</v>
      </c>
      <c r="M304" s="8" t="s">
        <v>176</v>
      </c>
      <c r="N304" s="8" t="s">
        <v>177</v>
      </c>
      <c r="O304" s="8" t="s">
        <v>178</v>
      </c>
      <c r="P304" s="8" t="s">
        <v>179</v>
      </c>
      <c r="Q304" s="8" t="s">
        <v>180</v>
      </c>
      <c r="R304" s="8" t="s">
        <v>181</v>
      </c>
      <c r="S304" s="8" t="s">
        <v>182</v>
      </c>
      <c r="T304" s="8" t="s">
        <v>246</v>
      </c>
      <c r="U304" s="8" t="s">
        <v>247</v>
      </c>
      <c r="V304" s="8" t="s">
        <v>185</v>
      </c>
      <c r="W304" s="8" t="s">
        <v>186</v>
      </c>
      <c r="Y304" s="198" t="s">
        <v>187</v>
      </c>
      <c r="Z304" s="198" t="s">
        <v>188</v>
      </c>
      <c r="AA304" s="199" t="s">
        <v>189</v>
      </c>
      <c r="AB304" s="199" t="s">
        <v>190</v>
      </c>
      <c r="AC304" s="198" t="s">
        <v>191</v>
      </c>
      <c r="AD304" s="198" t="s">
        <v>192</v>
      </c>
      <c r="AE304" s="199" t="s">
        <v>193</v>
      </c>
      <c r="AF304" s="199" t="s">
        <v>194</v>
      </c>
      <c r="AG304" s="198" t="s">
        <v>195</v>
      </c>
    </row>
    <row r="305" spans="3:33" hidden="1" outlineLevel="1" x14ac:dyDescent="0.35">
      <c r="C305" s="301">
        <v>2023</v>
      </c>
      <c r="D305" s="82"/>
      <c r="E305" s="90"/>
      <c r="F305" s="83"/>
      <c r="G305" s="104" t="s">
        <v>200</v>
      </c>
      <c r="H305" s="104"/>
      <c r="I305" s="125"/>
      <c r="J305" s="84"/>
      <c r="K305" s="105"/>
      <c r="L305" s="105"/>
      <c r="M305" s="105"/>
      <c r="N305" s="105"/>
      <c r="O305" s="105"/>
      <c r="P305" s="105"/>
      <c r="Q305" s="85">
        <f>(Uitvoeringsprogramma!J305*Invoerwaarden!$J$13)+(Uitvoeringsprogramma!K305*Invoerwaarden!$J$7)+(Uitvoeringsprogramma!L305*Invoerwaarden!$J$8)+(Uitvoeringsprogramma!M305*Invoerwaarden!$J$9)+(Uitvoeringsprogramma!N305*Invoerwaarden!$J$10)+(Uitvoeringsprogramma!O305*Invoerwaarden!$J$11)+(Uitvoeringsprogramma!P305*Invoerwaarden!$J$12)</f>
        <v>0</v>
      </c>
      <c r="R305" s="86"/>
      <c r="S305" s="86"/>
      <c r="T305" s="87"/>
      <c r="U305" s="87"/>
      <c r="V305" s="87"/>
      <c r="W305" s="87"/>
      <c r="Y305" s="82"/>
      <c r="Z305" s="82"/>
      <c r="AA305" s="82"/>
      <c r="AB305" s="82"/>
      <c r="AC305" s="82"/>
      <c r="AD305" s="82"/>
      <c r="AE305" s="82"/>
      <c r="AF305" s="82"/>
      <c r="AG305" s="82"/>
    </row>
    <row r="306" spans="3:33" hidden="1" outlineLevel="1" x14ac:dyDescent="0.35">
      <c r="C306" s="301"/>
      <c r="D306" s="82"/>
      <c r="E306" s="90"/>
      <c r="F306" s="83"/>
      <c r="G306" s="104" t="s">
        <v>200</v>
      </c>
      <c r="H306" s="104"/>
      <c r="I306" s="125"/>
      <c r="J306" s="84"/>
      <c r="K306" s="105"/>
      <c r="L306" s="105"/>
      <c r="M306" s="105"/>
      <c r="N306" s="105"/>
      <c r="O306" s="105"/>
      <c r="P306" s="105"/>
      <c r="Q306" s="85">
        <f>(Uitvoeringsprogramma!J306*Invoerwaarden!$J$13)+(Uitvoeringsprogramma!K306*Invoerwaarden!$J$7)+(Uitvoeringsprogramma!L306*Invoerwaarden!$J$8)+(Uitvoeringsprogramma!M306*Invoerwaarden!$J$9)+(Uitvoeringsprogramma!N306*Invoerwaarden!$J$10)+(Uitvoeringsprogramma!O306*Invoerwaarden!$J$11)+(Uitvoeringsprogramma!P306*Invoerwaarden!$J$12)</f>
        <v>0</v>
      </c>
      <c r="R306" s="86"/>
      <c r="S306" s="86"/>
      <c r="T306" s="87"/>
      <c r="U306" s="87"/>
      <c r="V306" s="87"/>
      <c r="W306" s="87"/>
      <c r="Y306" s="82"/>
      <c r="Z306" s="82"/>
      <c r="AA306" s="82"/>
      <c r="AB306" s="82"/>
      <c r="AC306" s="82"/>
      <c r="AD306" s="82"/>
      <c r="AE306" s="82"/>
      <c r="AF306" s="82"/>
      <c r="AG306" s="82"/>
    </row>
    <row r="307" spans="3:33" hidden="1" outlineLevel="1" x14ac:dyDescent="0.35">
      <c r="C307" s="301"/>
      <c r="D307" s="82"/>
      <c r="E307" s="90"/>
      <c r="F307" s="83"/>
      <c r="G307" s="104" t="s">
        <v>200</v>
      </c>
      <c r="H307" s="104"/>
      <c r="I307" s="125"/>
      <c r="J307" s="84"/>
      <c r="K307" s="105"/>
      <c r="L307" s="105"/>
      <c r="M307" s="105"/>
      <c r="N307" s="105"/>
      <c r="O307" s="105"/>
      <c r="P307" s="105"/>
      <c r="Q307" s="85">
        <f>(Uitvoeringsprogramma!J307*Invoerwaarden!$J$13)+(Uitvoeringsprogramma!K307*Invoerwaarden!$J$7)+(Uitvoeringsprogramma!L307*Invoerwaarden!$J$8)+(Uitvoeringsprogramma!M307*Invoerwaarden!$J$9)+(Uitvoeringsprogramma!N307*Invoerwaarden!$J$10)+(Uitvoeringsprogramma!O307*Invoerwaarden!$J$11)+(Uitvoeringsprogramma!P307*Invoerwaarden!$J$12)</f>
        <v>0</v>
      </c>
      <c r="R307" s="86"/>
      <c r="S307" s="86"/>
      <c r="T307" s="87"/>
      <c r="U307" s="87"/>
      <c r="V307" s="87"/>
      <c r="W307" s="87"/>
      <c r="Y307" s="82"/>
      <c r="Z307" s="82"/>
      <c r="AA307" s="82"/>
      <c r="AB307" s="82"/>
      <c r="AC307" s="82"/>
      <c r="AD307" s="82"/>
      <c r="AE307" s="82"/>
      <c r="AF307" s="82"/>
      <c r="AG307" s="82"/>
    </row>
    <row r="308" spans="3:33" hidden="1" outlineLevel="1" x14ac:dyDescent="0.35">
      <c r="C308" s="301"/>
      <c r="D308" s="82"/>
      <c r="E308" s="90"/>
      <c r="F308" s="83"/>
      <c r="G308" s="104" t="s">
        <v>200</v>
      </c>
      <c r="H308" s="104"/>
      <c r="I308" s="125"/>
      <c r="J308" s="84"/>
      <c r="K308" s="105"/>
      <c r="L308" s="105"/>
      <c r="M308" s="105"/>
      <c r="N308" s="105"/>
      <c r="O308" s="105"/>
      <c r="P308" s="105"/>
      <c r="Q308" s="85">
        <f>(Uitvoeringsprogramma!J308*Invoerwaarden!$J$13)+(Uitvoeringsprogramma!K308*Invoerwaarden!$J$7)+(Uitvoeringsprogramma!L308*Invoerwaarden!$J$8)+(Uitvoeringsprogramma!M308*Invoerwaarden!$J$9)+(Uitvoeringsprogramma!N308*Invoerwaarden!$J$10)+(Uitvoeringsprogramma!O308*Invoerwaarden!$J$11)+(Uitvoeringsprogramma!P308*Invoerwaarden!$J$12)</f>
        <v>0</v>
      </c>
      <c r="R308" s="86"/>
      <c r="S308" s="86"/>
      <c r="T308" s="87"/>
      <c r="U308" s="87"/>
      <c r="V308" s="87"/>
      <c r="W308" s="87"/>
      <c r="Y308" s="82"/>
      <c r="Z308" s="82"/>
      <c r="AA308" s="82"/>
      <c r="AB308" s="82"/>
      <c r="AC308" s="82"/>
      <c r="AD308" s="82"/>
      <c r="AE308" s="82"/>
      <c r="AF308" s="82"/>
      <c r="AG308" s="82"/>
    </row>
    <row r="309" spans="3:33" hidden="1" outlineLevel="1" x14ac:dyDescent="0.35">
      <c r="C309" s="301"/>
      <c r="D309" s="82"/>
      <c r="E309" s="90"/>
      <c r="F309" s="83"/>
      <c r="G309" s="104" t="s">
        <v>200</v>
      </c>
      <c r="H309" s="104"/>
      <c r="I309" s="125"/>
      <c r="J309" s="84"/>
      <c r="K309" s="105"/>
      <c r="L309" s="105"/>
      <c r="M309" s="105"/>
      <c r="N309" s="105"/>
      <c r="O309" s="105"/>
      <c r="P309" s="105"/>
      <c r="Q309" s="85">
        <f>(Uitvoeringsprogramma!J309*Invoerwaarden!$J$13)+(Uitvoeringsprogramma!K309*Invoerwaarden!$J$7)+(Uitvoeringsprogramma!L309*Invoerwaarden!$J$8)+(Uitvoeringsprogramma!M309*Invoerwaarden!$J$9)+(Uitvoeringsprogramma!N309*Invoerwaarden!$J$10)+(Uitvoeringsprogramma!O309*Invoerwaarden!$J$11)+(Uitvoeringsprogramma!P309*Invoerwaarden!$J$12)</f>
        <v>0</v>
      </c>
      <c r="R309" s="86"/>
      <c r="S309" s="86"/>
      <c r="T309" s="87"/>
      <c r="U309" s="87"/>
      <c r="V309" s="87"/>
      <c r="W309" s="87"/>
      <c r="Y309" s="82"/>
      <c r="Z309" s="82"/>
      <c r="AA309" s="82"/>
      <c r="AB309" s="82"/>
      <c r="AC309" s="82"/>
      <c r="AD309" s="82"/>
      <c r="AE309" s="82"/>
      <c r="AF309" s="82"/>
      <c r="AG309" s="82"/>
    </row>
    <row r="310" spans="3:33" hidden="1" outlineLevel="2" x14ac:dyDescent="0.35">
      <c r="C310" s="301"/>
      <c r="D310" s="82"/>
      <c r="E310" s="90"/>
      <c r="F310" s="83"/>
      <c r="G310" s="104" t="s">
        <v>200</v>
      </c>
      <c r="H310" s="104"/>
      <c r="I310" s="125"/>
      <c r="J310" s="84"/>
      <c r="K310" s="105"/>
      <c r="L310" s="105"/>
      <c r="M310" s="105"/>
      <c r="N310" s="105"/>
      <c r="O310" s="105"/>
      <c r="P310" s="105"/>
      <c r="Q310" s="85">
        <f>(Uitvoeringsprogramma!J310*Invoerwaarden!$J$13)+(Uitvoeringsprogramma!K310*Invoerwaarden!$J$7)+(Uitvoeringsprogramma!L310*Invoerwaarden!$J$8)+(Uitvoeringsprogramma!M310*Invoerwaarden!$J$9)+(Uitvoeringsprogramma!N310*Invoerwaarden!$J$10)+(Uitvoeringsprogramma!O310*Invoerwaarden!$J$11)+(Uitvoeringsprogramma!P310*Invoerwaarden!$J$12)</f>
        <v>0</v>
      </c>
      <c r="R310" s="86"/>
      <c r="S310" s="86"/>
      <c r="T310" s="87"/>
      <c r="U310" s="87"/>
      <c r="V310" s="87"/>
      <c r="W310" s="87"/>
      <c r="Y310" s="82"/>
      <c r="Z310" s="82"/>
      <c r="AA310" s="82"/>
      <c r="AB310" s="82"/>
      <c r="AC310" s="82"/>
      <c r="AD310" s="82"/>
      <c r="AE310" s="82"/>
      <c r="AF310" s="82"/>
      <c r="AG310" s="82"/>
    </row>
    <row r="311" spans="3:33" hidden="1" outlineLevel="2" x14ac:dyDescent="0.35">
      <c r="C311" s="301"/>
      <c r="D311" s="82"/>
      <c r="E311" s="90"/>
      <c r="F311" s="83"/>
      <c r="G311" s="104" t="s">
        <v>200</v>
      </c>
      <c r="H311" s="104"/>
      <c r="I311" s="125"/>
      <c r="J311" s="84"/>
      <c r="K311" s="105"/>
      <c r="L311" s="105"/>
      <c r="M311" s="105"/>
      <c r="N311" s="105"/>
      <c r="O311" s="105"/>
      <c r="P311" s="105"/>
      <c r="Q311" s="85">
        <f>(Uitvoeringsprogramma!J311*Invoerwaarden!$J$13)+(Uitvoeringsprogramma!K311*Invoerwaarden!$J$7)+(Uitvoeringsprogramma!L311*Invoerwaarden!$J$8)+(Uitvoeringsprogramma!M311*Invoerwaarden!$J$9)+(Uitvoeringsprogramma!N311*Invoerwaarden!$J$10)+(Uitvoeringsprogramma!O311*Invoerwaarden!$J$11)+(Uitvoeringsprogramma!P311*Invoerwaarden!$J$12)</f>
        <v>0</v>
      </c>
      <c r="R311" s="86"/>
      <c r="S311" s="86"/>
      <c r="T311" s="87"/>
      <c r="U311" s="87"/>
      <c r="V311" s="87"/>
      <c r="W311" s="87"/>
      <c r="Y311" s="82"/>
      <c r="Z311" s="82"/>
      <c r="AA311" s="82"/>
      <c r="AB311" s="82"/>
      <c r="AC311" s="82"/>
      <c r="AD311" s="82"/>
      <c r="AE311" s="82"/>
      <c r="AF311" s="82"/>
      <c r="AG311" s="82"/>
    </row>
    <row r="312" spans="3:33" hidden="1" outlineLevel="2" x14ac:dyDescent="0.35">
      <c r="C312" s="301"/>
      <c r="D312" s="82"/>
      <c r="E312" s="90"/>
      <c r="F312" s="83"/>
      <c r="G312" s="104" t="s">
        <v>200</v>
      </c>
      <c r="H312" s="104"/>
      <c r="I312" s="125"/>
      <c r="J312" s="84"/>
      <c r="K312" s="105"/>
      <c r="L312" s="105"/>
      <c r="M312" s="105"/>
      <c r="N312" s="105"/>
      <c r="O312" s="105"/>
      <c r="P312" s="105"/>
      <c r="Q312" s="85">
        <f>(Uitvoeringsprogramma!J312*Invoerwaarden!$J$13)+(Uitvoeringsprogramma!K312*Invoerwaarden!$J$7)+(Uitvoeringsprogramma!L312*Invoerwaarden!$J$8)+(Uitvoeringsprogramma!M312*Invoerwaarden!$J$9)+(Uitvoeringsprogramma!N312*Invoerwaarden!$J$10)+(Uitvoeringsprogramma!O312*Invoerwaarden!$J$11)+(Uitvoeringsprogramma!P312*Invoerwaarden!$J$12)</f>
        <v>0</v>
      </c>
      <c r="R312" s="86"/>
      <c r="S312" s="86"/>
      <c r="T312" s="87"/>
      <c r="U312" s="87"/>
      <c r="V312" s="87"/>
      <c r="W312" s="87"/>
      <c r="Y312" s="82"/>
      <c r="Z312" s="82"/>
      <c r="AA312" s="82"/>
      <c r="AB312" s="82"/>
      <c r="AC312" s="82"/>
      <c r="AD312" s="82"/>
      <c r="AE312" s="82"/>
      <c r="AF312" s="82"/>
      <c r="AG312" s="82"/>
    </row>
    <row r="313" spans="3:33" hidden="1" outlineLevel="2" x14ac:dyDescent="0.35">
      <c r="C313" s="301"/>
      <c r="D313" s="82"/>
      <c r="E313" s="90"/>
      <c r="F313" s="83"/>
      <c r="G313" s="104" t="s">
        <v>200</v>
      </c>
      <c r="H313" s="104"/>
      <c r="I313" s="125"/>
      <c r="J313" s="84"/>
      <c r="K313" s="105"/>
      <c r="L313" s="105"/>
      <c r="M313" s="105"/>
      <c r="N313" s="105"/>
      <c r="O313" s="105"/>
      <c r="P313" s="105"/>
      <c r="Q313" s="85">
        <f>(Uitvoeringsprogramma!J313*Invoerwaarden!$J$13)+(Uitvoeringsprogramma!K313*Invoerwaarden!$J$7)+(Uitvoeringsprogramma!L313*Invoerwaarden!$J$8)+(Uitvoeringsprogramma!M313*Invoerwaarden!$J$9)+(Uitvoeringsprogramma!N313*Invoerwaarden!$J$10)+(Uitvoeringsprogramma!O313*Invoerwaarden!$J$11)+(Uitvoeringsprogramma!P313*Invoerwaarden!$J$12)</f>
        <v>0</v>
      </c>
      <c r="R313" s="86"/>
      <c r="S313" s="86"/>
      <c r="T313" s="87"/>
      <c r="U313" s="87"/>
      <c r="V313" s="87"/>
      <c r="W313" s="87"/>
      <c r="Y313" s="82"/>
      <c r="Z313" s="82"/>
      <c r="AA313" s="82"/>
      <c r="AB313" s="82"/>
      <c r="AC313" s="82"/>
      <c r="AD313" s="82"/>
      <c r="AE313" s="82"/>
      <c r="AF313" s="82"/>
      <c r="AG313" s="82"/>
    </row>
    <row r="314" spans="3:33" hidden="1" outlineLevel="2" x14ac:dyDescent="0.35">
      <c r="C314" s="301"/>
      <c r="D314" s="82"/>
      <c r="E314" s="90"/>
      <c r="F314" s="83"/>
      <c r="G314" s="104" t="s">
        <v>200</v>
      </c>
      <c r="H314" s="104"/>
      <c r="I314" s="125"/>
      <c r="J314" s="84"/>
      <c r="K314" s="105"/>
      <c r="L314" s="105"/>
      <c r="M314" s="105"/>
      <c r="N314" s="105"/>
      <c r="O314" s="105"/>
      <c r="P314" s="105"/>
      <c r="Q314" s="85">
        <f>(Uitvoeringsprogramma!J314*Invoerwaarden!$J$13)+(Uitvoeringsprogramma!K314*Invoerwaarden!$J$7)+(Uitvoeringsprogramma!L314*Invoerwaarden!$J$8)+(Uitvoeringsprogramma!M314*Invoerwaarden!$J$9)+(Uitvoeringsprogramma!N314*Invoerwaarden!$J$10)+(Uitvoeringsprogramma!O314*Invoerwaarden!$J$11)+(Uitvoeringsprogramma!P314*Invoerwaarden!$J$12)</f>
        <v>0</v>
      </c>
      <c r="R314" s="86"/>
      <c r="S314" s="86"/>
      <c r="T314" s="87"/>
      <c r="U314" s="87"/>
      <c r="V314" s="87"/>
      <c r="W314" s="87"/>
      <c r="Y314" s="82"/>
      <c r="Z314" s="82"/>
      <c r="AA314" s="82"/>
      <c r="AB314" s="82"/>
      <c r="AC314" s="82"/>
      <c r="AD314" s="82"/>
      <c r="AE314" s="82"/>
      <c r="AF314" s="82"/>
      <c r="AG314" s="82"/>
    </row>
    <row r="315" spans="3:33" hidden="1" outlineLevel="2" x14ac:dyDescent="0.35">
      <c r="C315" s="301"/>
      <c r="D315" s="82"/>
      <c r="E315" s="90"/>
      <c r="F315" s="83"/>
      <c r="G315" s="104" t="s">
        <v>200</v>
      </c>
      <c r="H315" s="104"/>
      <c r="I315" s="125"/>
      <c r="J315" s="84"/>
      <c r="K315" s="105"/>
      <c r="L315" s="105"/>
      <c r="M315" s="105"/>
      <c r="N315" s="105"/>
      <c r="O315" s="105"/>
      <c r="P315" s="105"/>
      <c r="Q315" s="85">
        <f>(Uitvoeringsprogramma!J315*Invoerwaarden!$J$13)+(Uitvoeringsprogramma!K315*Invoerwaarden!$J$7)+(Uitvoeringsprogramma!L315*Invoerwaarden!$J$8)+(Uitvoeringsprogramma!M315*Invoerwaarden!$J$9)+(Uitvoeringsprogramma!N315*Invoerwaarden!$J$10)+(Uitvoeringsprogramma!O315*Invoerwaarden!$J$11)+(Uitvoeringsprogramma!P315*Invoerwaarden!$J$12)</f>
        <v>0</v>
      </c>
      <c r="R315" s="86"/>
      <c r="S315" s="86"/>
      <c r="T315" s="87"/>
      <c r="U315" s="87"/>
      <c r="V315" s="87"/>
      <c r="W315" s="87"/>
      <c r="Y315" s="82"/>
      <c r="Z315" s="82"/>
      <c r="AA315" s="82"/>
      <c r="AB315" s="82"/>
      <c r="AC315" s="82"/>
      <c r="AD315" s="82"/>
      <c r="AE315" s="82"/>
      <c r="AF315" s="82"/>
      <c r="AG315" s="82"/>
    </row>
    <row r="316" spans="3:33" hidden="1" outlineLevel="2" x14ac:dyDescent="0.35">
      <c r="C316" s="301"/>
      <c r="D316" s="82"/>
      <c r="E316" s="90"/>
      <c r="F316" s="83"/>
      <c r="G316" s="104" t="s">
        <v>200</v>
      </c>
      <c r="H316" s="104"/>
      <c r="I316" s="125"/>
      <c r="J316" s="84"/>
      <c r="K316" s="105"/>
      <c r="L316" s="105"/>
      <c r="M316" s="105"/>
      <c r="N316" s="105"/>
      <c r="O316" s="105"/>
      <c r="P316" s="105"/>
      <c r="Q316" s="85">
        <f>(Uitvoeringsprogramma!J316*Invoerwaarden!$J$13)+(Uitvoeringsprogramma!K316*Invoerwaarden!$J$7)+(Uitvoeringsprogramma!L316*Invoerwaarden!$J$8)+(Uitvoeringsprogramma!M316*Invoerwaarden!$J$9)+(Uitvoeringsprogramma!N316*Invoerwaarden!$J$10)+(Uitvoeringsprogramma!O316*Invoerwaarden!$J$11)+(Uitvoeringsprogramma!P316*Invoerwaarden!$J$12)</f>
        <v>0</v>
      </c>
      <c r="R316" s="86"/>
      <c r="S316" s="86"/>
      <c r="T316" s="87"/>
      <c r="U316" s="87"/>
      <c r="V316" s="87"/>
      <c r="W316" s="87"/>
      <c r="Y316" s="82"/>
      <c r="Z316" s="82"/>
      <c r="AA316" s="82"/>
      <c r="AB316" s="82"/>
      <c r="AC316" s="82"/>
      <c r="AD316" s="82"/>
      <c r="AE316" s="82"/>
      <c r="AF316" s="82"/>
      <c r="AG316" s="82"/>
    </row>
    <row r="317" spans="3:33" hidden="1" outlineLevel="2" x14ac:dyDescent="0.35">
      <c r="C317" s="301"/>
      <c r="D317" s="82"/>
      <c r="E317" s="90"/>
      <c r="F317" s="83"/>
      <c r="G317" s="104" t="s">
        <v>200</v>
      </c>
      <c r="H317" s="104"/>
      <c r="I317" s="125"/>
      <c r="J317" s="84"/>
      <c r="K317" s="105"/>
      <c r="L317" s="105"/>
      <c r="M317" s="105"/>
      <c r="N317" s="105"/>
      <c r="O317" s="105"/>
      <c r="P317" s="105"/>
      <c r="Q317" s="85">
        <f>(Uitvoeringsprogramma!J317*Invoerwaarden!$J$13)+(Uitvoeringsprogramma!K317*Invoerwaarden!$J$7)+(Uitvoeringsprogramma!L317*Invoerwaarden!$J$8)+(Uitvoeringsprogramma!M317*Invoerwaarden!$J$9)+(Uitvoeringsprogramma!N317*Invoerwaarden!$J$10)+(Uitvoeringsprogramma!O317*Invoerwaarden!$J$11)+(Uitvoeringsprogramma!P317*Invoerwaarden!$J$12)</f>
        <v>0</v>
      </c>
      <c r="R317" s="86"/>
      <c r="S317" s="86"/>
      <c r="T317" s="87"/>
      <c r="U317" s="87"/>
      <c r="V317" s="87"/>
      <c r="W317" s="87"/>
      <c r="Y317" s="82"/>
      <c r="Z317" s="82"/>
      <c r="AA317" s="82"/>
      <c r="AB317" s="82"/>
      <c r="AC317" s="82"/>
      <c r="AD317" s="82"/>
      <c r="AE317" s="82"/>
      <c r="AF317" s="82"/>
      <c r="AG317" s="82"/>
    </row>
    <row r="318" spans="3:33" hidden="1" outlineLevel="2" x14ac:dyDescent="0.35">
      <c r="C318" s="301"/>
      <c r="D318" s="82"/>
      <c r="E318" s="90"/>
      <c r="F318" s="83"/>
      <c r="G318" s="104" t="s">
        <v>200</v>
      </c>
      <c r="H318" s="104"/>
      <c r="I318" s="125"/>
      <c r="J318" s="84"/>
      <c r="K318" s="105"/>
      <c r="L318" s="105"/>
      <c r="M318" s="105"/>
      <c r="N318" s="105"/>
      <c r="O318" s="105"/>
      <c r="P318" s="105"/>
      <c r="Q318" s="85">
        <f>(Uitvoeringsprogramma!J318*Invoerwaarden!$J$13)+(Uitvoeringsprogramma!K318*Invoerwaarden!$J$7)+(Uitvoeringsprogramma!L318*Invoerwaarden!$J$8)+(Uitvoeringsprogramma!M318*Invoerwaarden!$J$9)+(Uitvoeringsprogramma!N318*Invoerwaarden!$J$10)+(Uitvoeringsprogramma!O318*Invoerwaarden!$J$11)+(Uitvoeringsprogramma!P318*Invoerwaarden!$J$12)</f>
        <v>0</v>
      </c>
      <c r="R318" s="86"/>
      <c r="S318" s="86"/>
      <c r="T318" s="87"/>
      <c r="U318" s="87"/>
      <c r="V318" s="87"/>
      <c r="W318" s="87"/>
      <c r="Y318" s="82"/>
      <c r="Z318" s="82"/>
      <c r="AA318" s="82"/>
      <c r="AB318" s="82"/>
      <c r="AC318" s="82"/>
      <c r="AD318" s="82"/>
      <c r="AE318" s="82"/>
      <c r="AF318" s="82"/>
      <c r="AG318" s="82"/>
    </row>
    <row r="319" spans="3:33" hidden="1" outlineLevel="2" x14ac:dyDescent="0.35">
      <c r="C319" s="301"/>
      <c r="D319" s="82"/>
      <c r="E319" s="90"/>
      <c r="F319" s="83"/>
      <c r="G319" s="104" t="s">
        <v>200</v>
      </c>
      <c r="H319" s="104"/>
      <c r="I319" s="125"/>
      <c r="J319" s="84"/>
      <c r="K319" s="105"/>
      <c r="L319" s="105"/>
      <c r="M319" s="105"/>
      <c r="N319" s="105"/>
      <c r="O319" s="105"/>
      <c r="P319" s="105"/>
      <c r="Q319" s="85">
        <f>(Uitvoeringsprogramma!J319*Invoerwaarden!$J$13)+(Uitvoeringsprogramma!K319*Invoerwaarden!$J$7)+(Uitvoeringsprogramma!L319*Invoerwaarden!$J$8)+(Uitvoeringsprogramma!M319*Invoerwaarden!$J$9)+(Uitvoeringsprogramma!N319*Invoerwaarden!$J$10)+(Uitvoeringsprogramma!O319*Invoerwaarden!$J$11)+(Uitvoeringsprogramma!P319*Invoerwaarden!$J$12)</f>
        <v>0</v>
      </c>
      <c r="R319" s="86"/>
      <c r="S319" s="86"/>
      <c r="T319" s="87"/>
      <c r="U319" s="87"/>
      <c r="V319" s="87"/>
      <c r="W319" s="87"/>
      <c r="Y319" s="82"/>
      <c r="Z319" s="82"/>
      <c r="AA319" s="82"/>
      <c r="AB319" s="82"/>
      <c r="AC319" s="82"/>
      <c r="AD319" s="82"/>
      <c r="AE319" s="82"/>
      <c r="AF319" s="82"/>
      <c r="AG319" s="82"/>
    </row>
    <row r="320" spans="3:33" s="51" customFormat="1" hidden="1" outlineLevel="1" collapsed="1" x14ac:dyDescent="0.35">
      <c r="C320"/>
      <c r="D320" s="10"/>
      <c r="E320" s="92" t="s">
        <v>213</v>
      </c>
      <c r="F320" s="92"/>
      <c r="G320" s="104" t="s">
        <v>200</v>
      </c>
      <c r="H320" s="94">
        <f t="shared" ref="H320:W320" si="34">SUM(H305:H319)</f>
        <v>0</v>
      </c>
      <c r="I320" s="126"/>
      <c r="J320" s="95">
        <f t="shared" si="34"/>
        <v>0</v>
      </c>
      <c r="K320" s="106">
        <f t="shared" si="34"/>
        <v>0</v>
      </c>
      <c r="L320" s="106">
        <f t="shared" si="34"/>
        <v>0</v>
      </c>
      <c r="M320" s="106">
        <f t="shared" si="34"/>
        <v>0</v>
      </c>
      <c r="N320" s="106">
        <f t="shared" si="34"/>
        <v>0</v>
      </c>
      <c r="O320" s="106">
        <f t="shared" si="34"/>
        <v>0</v>
      </c>
      <c r="P320" s="106">
        <f t="shared" si="34"/>
        <v>0</v>
      </c>
      <c r="Q320" s="96">
        <f t="shared" si="34"/>
        <v>0</v>
      </c>
      <c r="R320" s="96">
        <f t="shared" si="34"/>
        <v>0</v>
      </c>
      <c r="S320" s="96">
        <f t="shared" si="34"/>
        <v>0</v>
      </c>
      <c r="T320" s="97">
        <f t="shared" si="34"/>
        <v>0</v>
      </c>
      <c r="U320" s="97">
        <f t="shared" ref="U320:V320" si="35">SUM(U305:U319)</f>
        <v>0</v>
      </c>
      <c r="V320" s="97">
        <f t="shared" si="35"/>
        <v>0</v>
      </c>
      <c r="W320" s="97">
        <f t="shared" si="34"/>
        <v>0</v>
      </c>
      <c r="Y320" s="102"/>
      <c r="Z320" s="102"/>
      <c r="AA320" s="102"/>
      <c r="AB320" s="102"/>
      <c r="AC320" s="102"/>
      <c r="AD320" s="102"/>
      <c r="AE320" s="102"/>
      <c r="AF320" s="102"/>
      <c r="AG320" s="102"/>
    </row>
    <row r="321" spans="3:33" hidden="1" outlineLevel="1" x14ac:dyDescent="0.35"/>
    <row r="322" spans="3:33" s="51" customFormat="1" ht="15" hidden="1" outlineLevel="1" thickBot="1" x14ac:dyDescent="0.4">
      <c r="C322"/>
      <c r="D322" s="8" t="s">
        <v>168</v>
      </c>
      <c r="E322" s="8" t="s">
        <v>169</v>
      </c>
      <c r="F322" s="200" t="s">
        <v>170</v>
      </c>
      <c r="G322" s="8" t="s">
        <v>171</v>
      </c>
      <c r="H322" s="8" t="s">
        <v>172</v>
      </c>
      <c r="I322" s="56" t="s">
        <v>170</v>
      </c>
      <c r="J322" s="8" t="s">
        <v>173</v>
      </c>
      <c r="K322" s="8" t="s">
        <v>174</v>
      </c>
      <c r="L322" s="8" t="s">
        <v>175</v>
      </c>
      <c r="M322" s="8" t="s">
        <v>176</v>
      </c>
      <c r="N322" s="8" t="s">
        <v>177</v>
      </c>
      <c r="O322" s="8" t="s">
        <v>178</v>
      </c>
      <c r="P322" s="8" t="s">
        <v>179</v>
      </c>
      <c r="Q322" s="8" t="s">
        <v>180</v>
      </c>
      <c r="R322" s="8" t="s">
        <v>181</v>
      </c>
      <c r="S322" s="8" t="s">
        <v>182</v>
      </c>
      <c r="T322" s="8" t="s">
        <v>246</v>
      </c>
      <c r="U322" s="8" t="s">
        <v>247</v>
      </c>
      <c r="V322" s="8" t="s">
        <v>185</v>
      </c>
      <c r="W322" s="8" t="s">
        <v>186</v>
      </c>
      <c r="Y322" s="198" t="s">
        <v>187</v>
      </c>
      <c r="Z322" s="198" t="s">
        <v>188</v>
      </c>
      <c r="AA322" s="199" t="s">
        <v>189</v>
      </c>
      <c r="AB322" s="199" t="s">
        <v>190</v>
      </c>
      <c r="AC322" s="198" t="s">
        <v>191</v>
      </c>
      <c r="AD322" s="198" t="s">
        <v>192</v>
      </c>
      <c r="AE322" s="199" t="s">
        <v>193</v>
      </c>
      <c r="AF322" s="199" t="s">
        <v>194</v>
      </c>
      <c r="AG322" s="198" t="s">
        <v>195</v>
      </c>
    </row>
    <row r="323" spans="3:33" hidden="1" outlineLevel="1" x14ac:dyDescent="0.35">
      <c r="C323" s="301">
        <v>2024</v>
      </c>
      <c r="D323" s="82"/>
      <c r="E323" s="90"/>
      <c r="F323" s="83"/>
      <c r="G323" s="104" t="s">
        <v>200</v>
      </c>
      <c r="H323" s="104"/>
      <c r="I323" s="125"/>
      <c r="J323" s="84"/>
      <c r="K323" s="105"/>
      <c r="L323" s="105"/>
      <c r="M323" s="105"/>
      <c r="N323" s="105"/>
      <c r="O323" s="105"/>
      <c r="P323" s="105"/>
      <c r="Q323" s="85">
        <f>(Uitvoeringsprogramma!J323*Invoerwaarden!$J$13)+(Uitvoeringsprogramma!K323*Invoerwaarden!$J$7)+(Uitvoeringsprogramma!L323*Invoerwaarden!$J$8)+(Uitvoeringsprogramma!M323*Invoerwaarden!$J$9)+(Uitvoeringsprogramma!N323*Invoerwaarden!$J$10)+(Uitvoeringsprogramma!O323*Invoerwaarden!$J$11)+(Uitvoeringsprogramma!P323*Invoerwaarden!$J$12)</f>
        <v>0</v>
      </c>
      <c r="R323" s="86"/>
      <c r="S323" s="86"/>
      <c r="T323" s="87"/>
      <c r="U323" s="87"/>
      <c r="V323" s="87"/>
      <c r="W323" s="87"/>
      <c r="Y323" s="82"/>
      <c r="Z323" s="82"/>
      <c r="AA323" s="82"/>
      <c r="AB323" s="82"/>
      <c r="AC323" s="82"/>
      <c r="AD323" s="82"/>
      <c r="AE323" s="82"/>
      <c r="AF323" s="82"/>
      <c r="AG323" s="82"/>
    </row>
    <row r="324" spans="3:33" hidden="1" outlineLevel="1" x14ac:dyDescent="0.35">
      <c r="C324" s="301"/>
      <c r="D324" s="82"/>
      <c r="E324" s="90"/>
      <c r="F324" s="83"/>
      <c r="G324" s="104" t="s">
        <v>200</v>
      </c>
      <c r="H324" s="104"/>
      <c r="I324" s="125"/>
      <c r="J324" s="84"/>
      <c r="K324" s="105"/>
      <c r="L324" s="105"/>
      <c r="M324" s="105"/>
      <c r="N324" s="105"/>
      <c r="O324" s="105"/>
      <c r="P324" s="105"/>
      <c r="Q324" s="85">
        <f>(Uitvoeringsprogramma!J324*Invoerwaarden!$J$13)+(Uitvoeringsprogramma!K324*Invoerwaarden!$J$7)+(Uitvoeringsprogramma!L324*Invoerwaarden!$J$8)+(Uitvoeringsprogramma!M324*Invoerwaarden!$J$9)+(Uitvoeringsprogramma!N324*Invoerwaarden!$J$10)+(Uitvoeringsprogramma!O324*Invoerwaarden!$J$11)+(Uitvoeringsprogramma!P324*Invoerwaarden!$J$12)</f>
        <v>0</v>
      </c>
      <c r="R324" s="86"/>
      <c r="S324" s="86"/>
      <c r="T324" s="87"/>
      <c r="U324" s="87"/>
      <c r="V324" s="87"/>
      <c r="W324" s="87"/>
      <c r="Y324" s="82"/>
      <c r="Z324" s="82"/>
      <c r="AA324" s="82"/>
      <c r="AB324" s="82"/>
      <c r="AC324" s="82"/>
      <c r="AD324" s="82"/>
      <c r="AE324" s="82"/>
      <c r="AF324" s="82"/>
      <c r="AG324" s="82"/>
    </row>
    <row r="325" spans="3:33" hidden="1" outlineLevel="1" x14ac:dyDescent="0.35">
      <c r="C325" s="301"/>
      <c r="D325" s="82"/>
      <c r="E325" s="90"/>
      <c r="F325" s="83"/>
      <c r="G325" s="104" t="s">
        <v>200</v>
      </c>
      <c r="H325" s="104"/>
      <c r="I325" s="125"/>
      <c r="J325" s="84"/>
      <c r="K325" s="105"/>
      <c r="L325" s="105"/>
      <c r="M325" s="105"/>
      <c r="N325" s="105"/>
      <c r="O325" s="105"/>
      <c r="P325" s="105"/>
      <c r="Q325" s="85">
        <f>(Uitvoeringsprogramma!J325*Invoerwaarden!$J$13)+(Uitvoeringsprogramma!K325*Invoerwaarden!$J$7)+(Uitvoeringsprogramma!L325*Invoerwaarden!$J$8)+(Uitvoeringsprogramma!M325*Invoerwaarden!$J$9)+(Uitvoeringsprogramma!N325*Invoerwaarden!$J$10)+(Uitvoeringsprogramma!O325*Invoerwaarden!$J$11)+(Uitvoeringsprogramma!P325*Invoerwaarden!$J$12)</f>
        <v>0</v>
      </c>
      <c r="R325" s="86"/>
      <c r="S325" s="86"/>
      <c r="T325" s="87"/>
      <c r="U325" s="87"/>
      <c r="V325" s="87"/>
      <c r="W325" s="87"/>
      <c r="Y325" s="82"/>
      <c r="Z325" s="82"/>
      <c r="AA325" s="82"/>
      <c r="AB325" s="82"/>
      <c r="AC325" s="82"/>
      <c r="AD325" s="82"/>
      <c r="AE325" s="82"/>
      <c r="AF325" s="82"/>
      <c r="AG325" s="82"/>
    </row>
    <row r="326" spans="3:33" hidden="1" outlineLevel="1" x14ac:dyDescent="0.35">
      <c r="C326" s="301"/>
      <c r="D326" s="82"/>
      <c r="E326" s="90"/>
      <c r="F326" s="83"/>
      <c r="G326" s="104" t="s">
        <v>200</v>
      </c>
      <c r="H326" s="104"/>
      <c r="I326" s="125"/>
      <c r="J326" s="84"/>
      <c r="K326" s="105"/>
      <c r="L326" s="105"/>
      <c r="M326" s="105"/>
      <c r="N326" s="105"/>
      <c r="O326" s="105"/>
      <c r="P326" s="105"/>
      <c r="Q326" s="85">
        <f>(Uitvoeringsprogramma!J326*Invoerwaarden!$J$13)+(Uitvoeringsprogramma!K326*Invoerwaarden!$J$7)+(Uitvoeringsprogramma!L326*Invoerwaarden!$J$8)+(Uitvoeringsprogramma!M326*Invoerwaarden!$J$9)+(Uitvoeringsprogramma!N326*Invoerwaarden!$J$10)+(Uitvoeringsprogramma!O326*Invoerwaarden!$J$11)+(Uitvoeringsprogramma!P326*Invoerwaarden!$J$12)</f>
        <v>0</v>
      </c>
      <c r="R326" s="86"/>
      <c r="S326" s="86"/>
      <c r="T326" s="87"/>
      <c r="U326" s="87"/>
      <c r="V326" s="87"/>
      <c r="W326" s="87"/>
      <c r="Y326" s="82"/>
      <c r="Z326" s="82"/>
      <c r="AA326" s="82"/>
      <c r="AB326" s="82"/>
      <c r="AC326" s="82"/>
      <c r="AD326" s="82"/>
      <c r="AE326" s="82"/>
      <c r="AF326" s="82"/>
      <c r="AG326" s="82"/>
    </row>
    <row r="327" spans="3:33" hidden="1" outlineLevel="1" x14ac:dyDescent="0.35">
      <c r="C327" s="301"/>
      <c r="D327" s="82"/>
      <c r="E327" s="90"/>
      <c r="F327" s="83"/>
      <c r="G327" s="104" t="s">
        <v>200</v>
      </c>
      <c r="H327" s="104"/>
      <c r="I327" s="125"/>
      <c r="J327" s="84"/>
      <c r="K327" s="105"/>
      <c r="L327" s="105"/>
      <c r="M327" s="105"/>
      <c r="N327" s="105"/>
      <c r="O327" s="105"/>
      <c r="P327" s="105"/>
      <c r="Q327" s="85">
        <f>(Uitvoeringsprogramma!J327*Invoerwaarden!$J$13)+(Uitvoeringsprogramma!K327*Invoerwaarden!$J$7)+(Uitvoeringsprogramma!L327*Invoerwaarden!$J$8)+(Uitvoeringsprogramma!M327*Invoerwaarden!$J$9)+(Uitvoeringsprogramma!N327*Invoerwaarden!$J$10)+(Uitvoeringsprogramma!O327*Invoerwaarden!$J$11)+(Uitvoeringsprogramma!P327*Invoerwaarden!$J$12)</f>
        <v>0</v>
      </c>
      <c r="R327" s="86"/>
      <c r="S327" s="86"/>
      <c r="T327" s="87"/>
      <c r="U327" s="87"/>
      <c r="V327" s="87"/>
      <c r="W327" s="87"/>
      <c r="Y327" s="82"/>
      <c r="Z327" s="82"/>
      <c r="AA327" s="82"/>
      <c r="AB327" s="82"/>
      <c r="AC327" s="82"/>
      <c r="AD327" s="82"/>
      <c r="AE327" s="82"/>
      <c r="AF327" s="82"/>
      <c r="AG327" s="82"/>
    </row>
    <row r="328" spans="3:33" hidden="1" outlineLevel="2" x14ac:dyDescent="0.35">
      <c r="C328" s="301"/>
      <c r="D328" s="82"/>
      <c r="E328" s="90"/>
      <c r="F328" s="83"/>
      <c r="G328" s="104" t="s">
        <v>200</v>
      </c>
      <c r="H328" s="104"/>
      <c r="I328" s="125"/>
      <c r="J328" s="84"/>
      <c r="K328" s="105"/>
      <c r="L328" s="105"/>
      <c r="M328" s="105"/>
      <c r="N328" s="105"/>
      <c r="O328" s="105"/>
      <c r="P328" s="105"/>
      <c r="Q328" s="85">
        <f>(Uitvoeringsprogramma!J328*Invoerwaarden!$J$13)+(Uitvoeringsprogramma!K328*Invoerwaarden!$J$7)+(Uitvoeringsprogramma!L328*Invoerwaarden!$J$8)+(Uitvoeringsprogramma!M328*Invoerwaarden!$J$9)+(Uitvoeringsprogramma!N328*Invoerwaarden!$J$10)+(Uitvoeringsprogramma!O328*Invoerwaarden!$J$11)+(Uitvoeringsprogramma!P328*Invoerwaarden!$J$12)</f>
        <v>0</v>
      </c>
      <c r="R328" s="86"/>
      <c r="S328" s="86"/>
      <c r="T328" s="87"/>
      <c r="U328" s="87"/>
      <c r="V328" s="87"/>
      <c r="W328" s="87"/>
      <c r="Y328" s="82"/>
      <c r="Z328" s="82"/>
      <c r="AA328" s="82"/>
      <c r="AB328" s="82"/>
      <c r="AC328" s="82"/>
      <c r="AD328" s="82"/>
      <c r="AE328" s="82"/>
      <c r="AF328" s="82"/>
      <c r="AG328" s="82"/>
    </row>
    <row r="329" spans="3:33" hidden="1" outlineLevel="2" x14ac:dyDescent="0.35">
      <c r="C329" s="301"/>
      <c r="D329" s="82"/>
      <c r="E329" s="90"/>
      <c r="F329" s="83"/>
      <c r="G329" s="104" t="s">
        <v>200</v>
      </c>
      <c r="H329" s="104"/>
      <c r="I329" s="125"/>
      <c r="J329" s="84"/>
      <c r="K329" s="105"/>
      <c r="L329" s="105"/>
      <c r="M329" s="105"/>
      <c r="N329" s="105"/>
      <c r="O329" s="105"/>
      <c r="P329" s="105"/>
      <c r="Q329" s="85">
        <f>(Uitvoeringsprogramma!J329*Invoerwaarden!$J$13)+(Uitvoeringsprogramma!K329*Invoerwaarden!$J$7)+(Uitvoeringsprogramma!L329*Invoerwaarden!$J$8)+(Uitvoeringsprogramma!M329*Invoerwaarden!$J$9)+(Uitvoeringsprogramma!N329*Invoerwaarden!$J$10)+(Uitvoeringsprogramma!O329*Invoerwaarden!$J$11)+(Uitvoeringsprogramma!P329*Invoerwaarden!$J$12)</f>
        <v>0</v>
      </c>
      <c r="R329" s="86"/>
      <c r="S329" s="86"/>
      <c r="T329" s="87"/>
      <c r="U329" s="87"/>
      <c r="V329" s="87"/>
      <c r="W329" s="87"/>
      <c r="Y329" s="82"/>
      <c r="Z329" s="82"/>
      <c r="AA329" s="82"/>
      <c r="AB329" s="82"/>
      <c r="AC329" s="82"/>
      <c r="AD329" s="82"/>
      <c r="AE329" s="82"/>
      <c r="AF329" s="82"/>
      <c r="AG329" s="82"/>
    </row>
    <row r="330" spans="3:33" hidden="1" outlineLevel="2" x14ac:dyDescent="0.35">
      <c r="C330" s="301"/>
      <c r="D330" s="82"/>
      <c r="E330" s="90"/>
      <c r="F330" s="83"/>
      <c r="G330" s="104" t="s">
        <v>200</v>
      </c>
      <c r="H330" s="104"/>
      <c r="I330" s="125"/>
      <c r="J330" s="84"/>
      <c r="K330" s="105"/>
      <c r="L330" s="105"/>
      <c r="M330" s="105"/>
      <c r="N330" s="105"/>
      <c r="O330" s="105"/>
      <c r="P330" s="105"/>
      <c r="Q330" s="85">
        <f>(Uitvoeringsprogramma!J330*Invoerwaarden!$J$13)+(Uitvoeringsprogramma!K330*Invoerwaarden!$J$7)+(Uitvoeringsprogramma!L330*Invoerwaarden!$J$8)+(Uitvoeringsprogramma!M330*Invoerwaarden!$J$9)+(Uitvoeringsprogramma!N330*Invoerwaarden!$J$10)+(Uitvoeringsprogramma!O330*Invoerwaarden!$J$11)+(Uitvoeringsprogramma!P330*Invoerwaarden!$J$12)</f>
        <v>0</v>
      </c>
      <c r="R330" s="86"/>
      <c r="S330" s="86"/>
      <c r="T330" s="87"/>
      <c r="U330" s="87"/>
      <c r="V330" s="87"/>
      <c r="W330" s="87"/>
      <c r="Y330" s="82"/>
      <c r="Z330" s="82"/>
      <c r="AA330" s="82"/>
      <c r="AB330" s="82"/>
      <c r="AC330" s="82"/>
      <c r="AD330" s="82"/>
      <c r="AE330" s="82"/>
      <c r="AF330" s="82"/>
      <c r="AG330" s="82"/>
    </row>
    <row r="331" spans="3:33" hidden="1" outlineLevel="2" x14ac:dyDescent="0.35">
      <c r="C331" s="301"/>
      <c r="D331" s="82"/>
      <c r="E331" s="90"/>
      <c r="F331" s="83"/>
      <c r="G331" s="104" t="s">
        <v>200</v>
      </c>
      <c r="H331" s="104"/>
      <c r="I331" s="125"/>
      <c r="J331" s="84"/>
      <c r="K331" s="105"/>
      <c r="L331" s="105"/>
      <c r="M331" s="105"/>
      <c r="N331" s="105"/>
      <c r="O331" s="105"/>
      <c r="P331" s="105"/>
      <c r="Q331" s="85">
        <f>(Uitvoeringsprogramma!J331*Invoerwaarden!$J$13)+(Uitvoeringsprogramma!K331*Invoerwaarden!$J$7)+(Uitvoeringsprogramma!L331*Invoerwaarden!$J$8)+(Uitvoeringsprogramma!M331*Invoerwaarden!$J$9)+(Uitvoeringsprogramma!N331*Invoerwaarden!$J$10)+(Uitvoeringsprogramma!O331*Invoerwaarden!$J$11)+(Uitvoeringsprogramma!P331*Invoerwaarden!$J$12)</f>
        <v>0</v>
      </c>
      <c r="R331" s="86"/>
      <c r="S331" s="86"/>
      <c r="T331" s="87"/>
      <c r="U331" s="87"/>
      <c r="V331" s="87"/>
      <c r="W331" s="87"/>
      <c r="Y331" s="82"/>
      <c r="Z331" s="82"/>
      <c r="AA331" s="82"/>
      <c r="AB331" s="82"/>
      <c r="AC331" s="82"/>
      <c r="AD331" s="82"/>
      <c r="AE331" s="82"/>
      <c r="AF331" s="82"/>
      <c r="AG331" s="82"/>
    </row>
    <row r="332" spans="3:33" hidden="1" outlineLevel="2" x14ac:dyDescent="0.35">
      <c r="C332" s="301"/>
      <c r="D332" s="82"/>
      <c r="E332" s="90"/>
      <c r="F332" s="83"/>
      <c r="G332" s="104" t="s">
        <v>200</v>
      </c>
      <c r="H332" s="104"/>
      <c r="I332" s="125"/>
      <c r="J332" s="84"/>
      <c r="K332" s="105"/>
      <c r="L332" s="105"/>
      <c r="M332" s="105"/>
      <c r="N332" s="105"/>
      <c r="O332" s="105"/>
      <c r="P332" s="105"/>
      <c r="Q332" s="85">
        <f>(Uitvoeringsprogramma!J332*Invoerwaarden!$J$13)+(Uitvoeringsprogramma!K332*Invoerwaarden!$J$7)+(Uitvoeringsprogramma!L332*Invoerwaarden!$J$8)+(Uitvoeringsprogramma!M332*Invoerwaarden!$J$9)+(Uitvoeringsprogramma!N332*Invoerwaarden!$J$10)+(Uitvoeringsprogramma!O332*Invoerwaarden!$J$11)+(Uitvoeringsprogramma!P332*Invoerwaarden!$J$12)</f>
        <v>0</v>
      </c>
      <c r="R332" s="86"/>
      <c r="S332" s="86"/>
      <c r="T332" s="87"/>
      <c r="U332" s="87"/>
      <c r="V332" s="87"/>
      <c r="W332" s="87"/>
      <c r="Y332" s="82"/>
      <c r="Z332" s="82"/>
      <c r="AA332" s="82"/>
      <c r="AB332" s="82"/>
      <c r="AC332" s="82"/>
      <c r="AD332" s="82"/>
      <c r="AE332" s="82"/>
      <c r="AF332" s="82"/>
      <c r="AG332" s="82"/>
    </row>
    <row r="333" spans="3:33" hidden="1" outlineLevel="2" x14ac:dyDescent="0.35">
      <c r="C333" s="301"/>
      <c r="D333" s="82"/>
      <c r="E333" s="90"/>
      <c r="F333" s="83"/>
      <c r="G333" s="104" t="s">
        <v>200</v>
      </c>
      <c r="H333" s="104"/>
      <c r="I333" s="125"/>
      <c r="J333" s="84"/>
      <c r="K333" s="105"/>
      <c r="L333" s="105"/>
      <c r="M333" s="105"/>
      <c r="N333" s="105"/>
      <c r="O333" s="105"/>
      <c r="P333" s="105"/>
      <c r="Q333" s="85">
        <f>(Uitvoeringsprogramma!J333*Invoerwaarden!$J$13)+(Uitvoeringsprogramma!K333*Invoerwaarden!$J$7)+(Uitvoeringsprogramma!L333*Invoerwaarden!$J$8)+(Uitvoeringsprogramma!M333*Invoerwaarden!$J$9)+(Uitvoeringsprogramma!N333*Invoerwaarden!$J$10)+(Uitvoeringsprogramma!O333*Invoerwaarden!$J$11)+(Uitvoeringsprogramma!P333*Invoerwaarden!$J$12)</f>
        <v>0</v>
      </c>
      <c r="R333" s="86"/>
      <c r="S333" s="86"/>
      <c r="T333" s="87"/>
      <c r="U333" s="87"/>
      <c r="V333" s="87"/>
      <c r="W333" s="87"/>
      <c r="Y333" s="82"/>
      <c r="Z333" s="82"/>
      <c r="AA333" s="82"/>
      <c r="AB333" s="82"/>
      <c r="AC333" s="82"/>
      <c r="AD333" s="82"/>
      <c r="AE333" s="82"/>
      <c r="AF333" s="82"/>
      <c r="AG333" s="82"/>
    </row>
    <row r="334" spans="3:33" hidden="1" outlineLevel="2" x14ac:dyDescent="0.35">
      <c r="C334" s="301"/>
      <c r="D334" s="82"/>
      <c r="E334" s="90"/>
      <c r="F334" s="83"/>
      <c r="G334" s="104" t="s">
        <v>200</v>
      </c>
      <c r="H334" s="104"/>
      <c r="I334" s="125"/>
      <c r="J334" s="84"/>
      <c r="K334" s="105"/>
      <c r="L334" s="105"/>
      <c r="M334" s="105"/>
      <c r="N334" s="105"/>
      <c r="O334" s="105"/>
      <c r="P334" s="105"/>
      <c r="Q334" s="85">
        <f>(Uitvoeringsprogramma!J334*Invoerwaarden!$J$13)+(Uitvoeringsprogramma!K334*Invoerwaarden!$J$7)+(Uitvoeringsprogramma!L334*Invoerwaarden!$J$8)+(Uitvoeringsprogramma!M334*Invoerwaarden!$J$9)+(Uitvoeringsprogramma!N334*Invoerwaarden!$J$10)+(Uitvoeringsprogramma!O334*Invoerwaarden!$J$11)+(Uitvoeringsprogramma!P334*Invoerwaarden!$J$12)</f>
        <v>0</v>
      </c>
      <c r="R334" s="86"/>
      <c r="S334" s="86"/>
      <c r="T334" s="87"/>
      <c r="U334" s="87"/>
      <c r="V334" s="87"/>
      <c r="W334" s="87"/>
      <c r="Y334" s="82"/>
      <c r="Z334" s="82"/>
      <c r="AA334" s="82"/>
      <c r="AB334" s="82"/>
      <c r="AC334" s="82"/>
      <c r="AD334" s="82"/>
      <c r="AE334" s="82"/>
      <c r="AF334" s="82"/>
      <c r="AG334" s="82"/>
    </row>
    <row r="335" spans="3:33" hidden="1" outlineLevel="2" x14ac:dyDescent="0.35">
      <c r="C335" s="301"/>
      <c r="D335" s="82"/>
      <c r="E335" s="90"/>
      <c r="F335" s="83"/>
      <c r="G335" s="104" t="s">
        <v>200</v>
      </c>
      <c r="H335" s="104"/>
      <c r="I335" s="125"/>
      <c r="J335" s="84"/>
      <c r="K335" s="105"/>
      <c r="L335" s="105"/>
      <c r="M335" s="105"/>
      <c r="N335" s="105"/>
      <c r="O335" s="105"/>
      <c r="P335" s="105"/>
      <c r="Q335" s="85">
        <f>(Uitvoeringsprogramma!J335*Invoerwaarden!$J$13)+(Uitvoeringsprogramma!K335*Invoerwaarden!$J$7)+(Uitvoeringsprogramma!L335*Invoerwaarden!$J$8)+(Uitvoeringsprogramma!M335*Invoerwaarden!$J$9)+(Uitvoeringsprogramma!N335*Invoerwaarden!$J$10)+(Uitvoeringsprogramma!O335*Invoerwaarden!$J$11)+(Uitvoeringsprogramma!P335*Invoerwaarden!$J$12)</f>
        <v>0</v>
      </c>
      <c r="R335" s="86"/>
      <c r="S335" s="86"/>
      <c r="T335" s="87"/>
      <c r="U335" s="87"/>
      <c r="V335" s="87"/>
      <c r="W335" s="87"/>
      <c r="Y335" s="82"/>
      <c r="Z335" s="82"/>
      <c r="AA335" s="82"/>
      <c r="AB335" s="82"/>
      <c r="AC335" s="82"/>
      <c r="AD335" s="82"/>
      <c r="AE335" s="82"/>
      <c r="AF335" s="82"/>
      <c r="AG335" s="82"/>
    </row>
    <row r="336" spans="3:33" hidden="1" outlineLevel="2" x14ac:dyDescent="0.35">
      <c r="C336" s="301"/>
      <c r="D336" s="82"/>
      <c r="E336" s="90"/>
      <c r="F336" s="83"/>
      <c r="G336" s="104" t="s">
        <v>200</v>
      </c>
      <c r="H336" s="104"/>
      <c r="I336" s="125"/>
      <c r="J336" s="84"/>
      <c r="K336" s="105"/>
      <c r="L336" s="105"/>
      <c r="M336" s="105"/>
      <c r="N336" s="105"/>
      <c r="O336" s="105"/>
      <c r="P336" s="105"/>
      <c r="Q336" s="85">
        <f>(Uitvoeringsprogramma!J336*Invoerwaarden!$J$13)+(Uitvoeringsprogramma!K336*Invoerwaarden!$J$7)+(Uitvoeringsprogramma!L336*Invoerwaarden!$J$8)+(Uitvoeringsprogramma!M336*Invoerwaarden!$J$9)+(Uitvoeringsprogramma!N336*Invoerwaarden!$J$10)+(Uitvoeringsprogramma!O336*Invoerwaarden!$J$11)+(Uitvoeringsprogramma!P336*Invoerwaarden!$J$12)</f>
        <v>0</v>
      </c>
      <c r="R336" s="86"/>
      <c r="S336" s="86"/>
      <c r="T336" s="87"/>
      <c r="U336" s="87"/>
      <c r="V336" s="87"/>
      <c r="W336" s="87"/>
      <c r="Y336" s="82"/>
      <c r="Z336" s="82"/>
      <c r="AA336" s="82"/>
      <c r="AB336" s="82"/>
      <c r="AC336" s="82"/>
      <c r="AD336" s="82"/>
      <c r="AE336" s="82"/>
      <c r="AF336" s="82"/>
      <c r="AG336" s="82"/>
    </row>
    <row r="337" spans="3:33" hidden="1" outlineLevel="2" x14ac:dyDescent="0.35">
      <c r="C337" s="301"/>
      <c r="D337" s="82"/>
      <c r="E337" s="90"/>
      <c r="F337" s="83"/>
      <c r="G337" s="104" t="s">
        <v>200</v>
      </c>
      <c r="H337" s="104"/>
      <c r="I337" s="125"/>
      <c r="J337" s="84"/>
      <c r="K337" s="105"/>
      <c r="L337" s="105"/>
      <c r="M337" s="105"/>
      <c r="N337" s="105"/>
      <c r="O337" s="105"/>
      <c r="P337" s="105"/>
      <c r="Q337" s="85">
        <f>(Uitvoeringsprogramma!J337*Invoerwaarden!$J$13)+(Uitvoeringsprogramma!K337*Invoerwaarden!$J$7)+(Uitvoeringsprogramma!L337*Invoerwaarden!$J$8)+(Uitvoeringsprogramma!M337*Invoerwaarden!$J$9)+(Uitvoeringsprogramma!N337*Invoerwaarden!$J$10)+(Uitvoeringsprogramma!O337*Invoerwaarden!$J$11)+(Uitvoeringsprogramma!P337*Invoerwaarden!$J$12)</f>
        <v>0</v>
      </c>
      <c r="R337" s="86"/>
      <c r="S337" s="86"/>
      <c r="T337" s="87"/>
      <c r="U337" s="87"/>
      <c r="V337" s="87"/>
      <c r="W337" s="87"/>
      <c r="Y337" s="82"/>
      <c r="Z337" s="82"/>
      <c r="AA337" s="82"/>
      <c r="AB337" s="82"/>
      <c r="AC337" s="82"/>
      <c r="AD337" s="82"/>
      <c r="AE337" s="82"/>
      <c r="AF337" s="82"/>
      <c r="AG337" s="82"/>
    </row>
    <row r="338" spans="3:33" s="51" customFormat="1" hidden="1" outlineLevel="1" collapsed="1" x14ac:dyDescent="0.35">
      <c r="C338"/>
      <c r="D338" s="10"/>
      <c r="E338" s="92" t="s">
        <v>213</v>
      </c>
      <c r="F338" s="92"/>
      <c r="G338" s="104" t="s">
        <v>200</v>
      </c>
      <c r="H338" s="94">
        <f t="shared" ref="H338:W338" si="36">SUM(H323:H337)</f>
        <v>0</v>
      </c>
      <c r="I338" s="126"/>
      <c r="J338" s="106">
        <f t="shared" si="36"/>
        <v>0</v>
      </c>
      <c r="K338" s="106">
        <f t="shared" si="36"/>
        <v>0</v>
      </c>
      <c r="L338" s="106">
        <f t="shared" si="36"/>
        <v>0</v>
      </c>
      <c r="M338" s="106">
        <f t="shared" si="36"/>
        <v>0</v>
      </c>
      <c r="N338" s="106">
        <f t="shared" si="36"/>
        <v>0</v>
      </c>
      <c r="O338" s="106">
        <f t="shared" si="36"/>
        <v>0</v>
      </c>
      <c r="P338" s="106">
        <f t="shared" si="36"/>
        <v>0</v>
      </c>
      <c r="Q338" s="96">
        <f t="shared" si="36"/>
        <v>0</v>
      </c>
      <c r="R338" s="96">
        <f t="shared" si="36"/>
        <v>0</v>
      </c>
      <c r="S338" s="96">
        <f t="shared" si="36"/>
        <v>0</v>
      </c>
      <c r="T338" s="97">
        <f t="shared" si="36"/>
        <v>0</v>
      </c>
      <c r="U338" s="97">
        <f t="shared" ref="U338:V338" si="37">SUM(U323:U337)</f>
        <v>0</v>
      </c>
      <c r="V338" s="97">
        <f t="shared" si="37"/>
        <v>0</v>
      </c>
      <c r="W338" s="97">
        <f t="shared" si="36"/>
        <v>0</v>
      </c>
      <c r="Y338" s="102"/>
      <c r="Z338" s="102"/>
      <c r="AA338" s="102"/>
      <c r="AB338" s="102"/>
      <c r="AC338" s="102"/>
      <c r="AD338" s="102"/>
      <c r="AE338" s="102"/>
      <c r="AF338" s="102"/>
      <c r="AG338" s="102"/>
    </row>
    <row r="339" spans="3:33" hidden="1" outlineLevel="1" x14ac:dyDescent="0.35"/>
    <row r="340" spans="3:33" s="51" customFormat="1" ht="15" hidden="1" outlineLevel="2" thickBot="1" x14ac:dyDescent="0.4">
      <c r="C340"/>
      <c r="D340" s="8" t="s">
        <v>168</v>
      </c>
      <c r="E340" s="8" t="s">
        <v>169</v>
      </c>
      <c r="F340" s="200" t="s">
        <v>170</v>
      </c>
      <c r="G340" s="8" t="s">
        <v>171</v>
      </c>
      <c r="H340" s="8" t="s">
        <v>172</v>
      </c>
      <c r="I340" s="56" t="s">
        <v>170</v>
      </c>
      <c r="J340" s="8" t="s">
        <v>173</v>
      </c>
      <c r="K340" s="8" t="s">
        <v>174</v>
      </c>
      <c r="L340" s="8" t="s">
        <v>175</v>
      </c>
      <c r="M340" s="8" t="s">
        <v>176</v>
      </c>
      <c r="N340" s="8" t="s">
        <v>177</v>
      </c>
      <c r="O340" s="8" t="s">
        <v>178</v>
      </c>
      <c r="P340" s="8" t="s">
        <v>179</v>
      </c>
      <c r="Q340" s="8" t="s">
        <v>180</v>
      </c>
      <c r="R340" s="8" t="s">
        <v>181</v>
      </c>
      <c r="S340" s="8" t="s">
        <v>182</v>
      </c>
      <c r="T340" s="8" t="s">
        <v>183</v>
      </c>
      <c r="U340" s="8" t="s">
        <v>184</v>
      </c>
      <c r="V340" s="8" t="s">
        <v>185</v>
      </c>
      <c r="W340" s="8" t="s">
        <v>186</v>
      </c>
      <c r="Y340" s="198" t="s">
        <v>187</v>
      </c>
      <c r="Z340" s="198" t="s">
        <v>188</v>
      </c>
      <c r="AA340" s="199" t="s">
        <v>189</v>
      </c>
      <c r="AB340" s="199" t="s">
        <v>190</v>
      </c>
      <c r="AC340" s="198" t="s">
        <v>191</v>
      </c>
      <c r="AD340" s="198" t="s">
        <v>192</v>
      </c>
      <c r="AE340" s="199" t="s">
        <v>193</v>
      </c>
      <c r="AF340" s="199" t="s">
        <v>194</v>
      </c>
      <c r="AG340" s="198" t="s">
        <v>195</v>
      </c>
    </row>
    <row r="341" spans="3:33" hidden="1" outlineLevel="2" x14ac:dyDescent="0.35">
      <c r="C341" s="301">
        <v>2025</v>
      </c>
      <c r="D341" s="82"/>
      <c r="E341" s="90"/>
      <c r="F341" s="83"/>
      <c r="G341" s="104" t="s">
        <v>200</v>
      </c>
      <c r="H341" s="104"/>
      <c r="I341" s="125"/>
      <c r="J341" s="84"/>
      <c r="K341" s="105"/>
      <c r="L341" s="105"/>
      <c r="M341" s="105"/>
      <c r="N341" s="105"/>
      <c r="O341" s="105"/>
      <c r="P341" s="105"/>
      <c r="Q341" s="85">
        <f>(Uitvoeringsprogramma!J341*Invoerwaarden!$J$13)+(Uitvoeringsprogramma!K341*Invoerwaarden!$J$7)+(Uitvoeringsprogramma!L341*Invoerwaarden!$J$8)+(Uitvoeringsprogramma!M341*Invoerwaarden!$J$9)+(Uitvoeringsprogramma!N341*Invoerwaarden!$J$10)+(Uitvoeringsprogramma!O341*Invoerwaarden!$J$11)+(Uitvoeringsprogramma!P341*Invoerwaarden!$J$12)</f>
        <v>0</v>
      </c>
      <c r="R341" s="86"/>
      <c r="S341" s="86"/>
      <c r="T341" s="87"/>
      <c r="U341" s="87"/>
      <c r="V341" s="87"/>
      <c r="W341" s="87"/>
      <c r="Y341" s="82"/>
      <c r="Z341" s="82"/>
      <c r="AA341" s="82"/>
      <c r="AB341" s="82"/>
      <c r="AC341" s="82"/>
      <c r="AD341" s="82"/>
      <c r="AE341" s="82"/>
      <c r="AF341" s="82"/>
      <c r="AG341" s="82"/>
    </row>
    <row r="342" spans="3:33" hidden="1" outlineLevel="2" x14ac:dyDescent="0.35">
      <c r="C342" s="301"/>
      <c r="D342" s="82"/>
      <c r="E342" s="90"/>
      <c r="F342" s="83"/>
      <c r="G342" s="104" t="s">
        <v>200</v>
      </c>
      <c r="H342" s="104"/>
      <c r="I342" s="125"/>
      <c r="J342" s="84"/>
      <c r="K342" s="105"/>
      <c r="L342" s="105"/>
      <c r="M342" s="105"/>
      <c r="N342" s="105"/>
      <c r="O342" s="105"/>
      <c r="P342" s="105"/>
      <c r="Q342" s="85">
        <f>(Uitvoeringsprogramma!J342*Invoerwaarden!$J$13)+(Uitvoeringsprogramma!K342*Invoerwaarden!$J$7)+(Uitvoeringsprogramma!L342*Invoerwaarden!$J$8)+(Uitvoeringsprogramma!M342*Invoerwaarden!$J$9)+(Uitvoeringsprogramma!N342*Invoerwaarden!$J$10)+(Uitvoeringsprogramma!O342*Invoerwaarden!$J$11)+(Uitvoeringsprogramma!P342*Invoerwaarden!$J$12)</f>
        <v>0</v>
      </c>
      <c r="R342" s="86"/>
      <c r="S342" s="86"/>
      <c r="T342" s="87"/>
      <c r="U342" s="87"/>
      <c r="V342" s="87"/>
      <c r="W342" s="87"/>
      <c r="Y342" s="82"/>
      <c r="Z342" s="82"/>
      <c r="AA342" s="82"/>
      <c r="AB342" s="82"/>
      <c r="AC342" s="82"/>
      <c r="AD342" s="82"/>
      <c r="AE342" s="82"/>
      <c r="AF342" s="82"/>
      <c r="AG342" s="82"/>
    </row>
    <row r="343" spans="3:33" hidden="1" outlineLevel="2" x14ac:dyDescent="0.35">
      <c r="C343" s="301"/>
      <c r="D343" s="82"/>
      <c r="E343" s="90"/>
      <c r="F343" s="83"/>
      <c r="G343" s="104" t="s">
        <v>200</v>
      </c>
      <c r="H343" s="104"/>
      <c r="I343" s="125"/>
      <c r="J343" s="84"/>
      <c r="K343" s="105"/>
      <c r="L343" s="105"/>
      <c r="M343" s="105"/>
      <c r="N343" s="105"/>
      <c r="O343" s="105"/>
      <c r="P343" s="105"/>
      <c r="Q343" s="85">
        <f>(Uitvoeringsprogramma!J343*Invoerwaarden!$J$13)+(Uitvoeringsprogramma!K343*Invoerwaarden!$J$7)+(Uitvoeringsprogramma!L343*Invoerwaarden!$J$8)+(Uitvoeringsprogramma!M343*Invoerwaarden!$J$9)+(Uitvoeringsprogramma!N343*Invoerwaarden!$J$10)+(Uitvoeringsprogramma!O343*Invoerwaarden!$J$11)+(Uitvoeringsprogramma!P343*Invoerwaarden!$J$12)</f>
        <v>0</v>
      </c>
      <c r="R343" s="86"/>
      <c r="S343" s="86"/>
      <c r="T343" s="87"/>
      <c r="U343" s="87"/>
      <c r="V343" s="87"/>
      <c r="W343" s="87"/>
      <c r="Y343" s="82"/>
      <c r="Z343" s="82"/>
      <c r="AA343" s="82"/>
      <c r="AB343" s="82"/>
      <c r="AC343" s="82"/>
      <c r="AD343" s="82"/>
      <c r="AE343" s="82"/>
      <c r="AF343" s="82"/>
      <c r="AG343" s="82"/>
    </row>
    <row r="344" spans="3:33" hidden="1" outlineLevel="2" x14ac:dyDescent="0.35">
      <c r="C344" s="301"/>
      <c r="D344" s="82"/>
      <c r="E344" s="90"/>
      <c r="F344" s="83"/>
      <c r="G344" s="104" t="s">
        <v>200</v>
      </c>
      <c r="H344" s="104"/>
      <c r="I344" s="125"/>
      <c r="J344" s="84"/>
      <c r="K344" s="105"/>
      <c r="L344" s="105"/>
      <c r="M344" s="105"/>
      <c r="N344" s="105"/>
      <c r="O344" s="105"/>
      <c r="P344" s="105"/>
      <c r="Q344" s="85">
        <f>(Uitvoeringsprogramma!J344*Invoerwaarden!$J$13)+(Uitvoeringsprogramma!K344*Invoerwaarden!$J$7)+(Uitvoeringsprogramma!L344*Invoerwaarden!$J$8)+(Uitvoeringsprogramma!M344*Invoerwaarden!$J$9)+(Uitvoeringsprogramma!N344*Invoerwaarden!$J$10)+(Uitvoeringsprogramma!O344*Invoerwaarden!$J$11)+(Uitvoeringsprogramma!P344*Invoerwaarden!$J$12)</f>
        <v>0</v>
      </c>
      <c r="R344" s="86"/>
      <c r="S344" s="86"/>
      <c r="T344" s="87"/>
      <c r="U344" s="87"/>
      <c r="V344" s="87"/>
      <c r="W344" s="87"/>
      <c r="Y344" s="82"/>
      <c r="Z344" s="82"/>
      <c r="AA344" s="82"/>
      <c r="AB344" s="82"/>
      <c r="AC344" s="82"/>
      <c r="AD344" s="82"/>
      <c r="AE344" s="82"/>
      <c r="AF344" s="82"/>
      <c r="AG344" s="82"/>
    </row>
    <row r="345" spans="3:33" hidden="1" outlineLevel="2" x14ac:dyDescent="0.35">
      <c r="C345" s="301"/>
      <c r="D345" s="82"/>
      <c r="E345" s="90"/>
      <c r="F345" s="83"/>
      <c r="G345" s="104" t="s">
        <v>200</v>
      </c>
      <c r="H345" s="104"/>
      <c r="I345" s="125"/>
      <c r="J345" s="84"/>
      <c r="K345" s="105"/>
      <c r="L345" s="105"/>
      <c r="M345" s="105"/>
      <c r="N345" s="105"/>
      <c r="O345" s="105"/>
      <c r="P345" s="105"/>
      <c r="Q345" s="85">
        <f>(Uitvoeringsprogramma!J345*Invoerwaarden!$J$13)+(Uitvoeringsprogramma!K345*Invoerwaarden!$J$7)+(Uitvoeringsprogramma!L345*Invoerwaarden!$J$8)+(Uitvoeringsprogramma!M345*Invoerwaarden!$J$9)+(Uitvoeringsprogramma!N345*Invoerwaarden!$J$10)+(Uitvoeringsprogramma!O345*Invoerwaarden!$J$11)+(Uitvoeringsprogramma!P345*Invoerwaarden!$J$12)</f>
        <v>0</v>
      </c>
      <c r="R345" s="86"/>
      <c r="S345" s="86"/>
      <c r="T345" s="87"/>
      <c r="U345" s="87"/>
      <c r="V345" s="87"/>
      <c r="W345" s="87"/>
      <c r="Y345" s="82"/>
      <c r="Z345" s="82"/>
      <c r="AA345" s="82"/>
      <c r="AB345" s="82"/>
      <c r="AC345" s="82"/>
      <c r="AD345" s="82"/>
      <c r="AE345" s="82"/>
      <c r="AF345" s="82"/>
      <c r="AG345" s="82"/>
    </row>
    <row r="346" spans="3:33" hidden="1" outlineLevel="3" x14ac:dyDescent="0.35">
      <c r="C346" s="301"/>
      <c r="D346" s="82"/>
      <c r="E346" s="90"/>
      <c r="F346" s="83"/>
      <c r="G346" s="104" t="s">
        <v>200</v>
      </c>
      <c r="H346" s="104"/>
      <c r="I346" s="125"/>
      <c r="J346" s="84"/>
      <c r="K346" s="105"/>
      <c r="L346" s="105"/>
      <c r="M346" s="105"/>
      <c r="N346" s="105"/>
      <c r="O346" s="105"/>
      <c r="P346" s="105"/>
      <c r="Q346" s="85">
        <f>(Uitvoeringsprogramma!J346*Invoerwaarden!$J$13)+(Uitvoeringsprogramma!K346*Invoerwaarden!$J$7)+(Uitvoeringsprogramma!L346*Invoerwaarden!$J$8)+(Uitvoeringsprogramma!M346*Invoerwaarden!$J$9)+(Uitvoeringsprogramma!N346*Invoerwaarden!$J$10)+(Uitvoeringsprogramma!O346*Invoerwaarden!$J$11)+(Uitvoeringsprogramma!P346*Invoerwaarden!$J$12)</f>
        <v>0</v>
      </c>
      <c r="R346" s="86"/>
      <c r="S346" s="86"/>
      <c r="T346" s="87"/>
      <c r="U346" s="87"/>
      <c r="V346" s="87"/>
      <c r="W346" s="87"/>
      <c r="Y346" s="82"/>
      <c r="Z346" s="82"/>
      <c r="AA346" s="82"/>
      <c r="AB346" s="82"/>
      <c r="AC346" s="82"/>
      <c r="AD346" s="82"/>
      <c r="AE346" s="82"/>
      <c r="AF346" s="82"/>
      <c r="AG346" s="82"/>
    </row>
    <row r="347" spans="3:33" hidden="1" outlineLevel="3" x14ac:dyDescent="0.35">
      <c r="C347" s="301"/>
      <c r="D347" s="82"/>
      <c r="E347" s="90"/>
      <c r="F347" s="83"/>
      <c r="G347" s="104" t="s">
        <v>200</v>
      </c>
      <c r="H347" s="104"/>
      <c r="I347" s="125"/>
      <c r="J347" s="84"/>
      <c r="K347" s="105"/>
      <c r="L347" s="105"/>
      <c r="M347" s="105"/>
      <c r="N347" s="105"/>
      <c r="O347" s="105"/>
      <c r="P347" s="105"/>
      <c r="Q347" s="85">
        <f>(Uitvoeringsprogramma!J347*Invoerwaarden!$J$13)+(Uitvoeringsprogramma!K347*Invoerwaarden!$J$7)+(Uitvoeringsprogramma!L347*Invoerwaarden!$J$8)+(Uitvoeringsprogramma!M347*Invoerwaarden!$J$9)+(Uitvoeringsprogramma!N347*Invoerwaarden!$J$10)+(Uitvoeringsprogramma!O347*Invoerwaarden!$J$11)+(Uitvoeringsprogramma!P347*Invoerwaarden!$J$12)</f>
        <v>0</v>
      </c>
      <c r="R347" s="86"/>
      <c r="S347" s="86"/>
      <c r="T347" s="87"/>
      <c r="U347" s="87"/>
      <c r="V347" s="87"/>
      <c r="W347" s="87"/>
      <c r="Y347" s="82"/>
      <c r="Z347" s="82"/>
      <c r="AA347" s="82"/>
      <c r="AB347" s="82"/>
      <c r="AC347" s="82"/>
      <c r="AD347" s="82"/>
      <c r="AE347" s="82"/>
      <c r="AF347" s="82"/>
      <c r="AG347" s="82"/>
    </row>
    <row r="348" spans="3:33" hidden="1" outlineLevel="3" x14ac:dyDescent="0.35">
      <c r="C348" s="301"/>
      <c r="D348" s="82"/>
      <c r="E348" s="90"/>
      <c r="F348" s="83"/>
      <c r="G348" s="104" t="s">
        <v>200</v>
      </c>
      <c r="H348" s="104"/>
      <c r="I348" s="125"/>
      <c r="J348" s="84"/>
      <c r="K348" s="105"/>
      <c r="L348" s="105"/>
      <c r="M348" s="105"/>
      <c r="N348" s="105"/>
      <c r="O348" s="105"/>
      <c r="P348" s="105"/>
      <c r="Q348" s="85">
        <f>(Uitvoeringsprogramma!J348*Invoerwaarden!$J$13)+(Uitvoeringsprogramma!K348*Invoerwaarden!$J$7)+(Uitvoeringsprogramma!L348*Invoerwaarden!$J$8)+(Uitvoeringsprogramma!M348*Invoerwaarden!$J$9)+(Uitvoeringsprogramma!N348*Invoerwaarden!$J$10)+(Uitvoeringsprogramma!O348*Invoerwaarden!$J$11)+(Uitvoeringsprogramma!P348*Invoerwaarden!$J$12)</f>
        <v>0</v>
      </c>
      <c r="R348" s="86"/>
      <c r="S348" s="86"/>
      <c r="T348" s="87"/>
      <c r="U348" s="87"/>
      <c r="V348" s="87"/>
      <c r="W348" s="87"/>
      <c r="Y348" s="82"/>
      <c r="Z348" s="82"/>
      <c r="AA348" s="82"/>
      <c r="AB348" s="82"/>
      <c r="AC348" s="82"/>
      <c r="AD348" s="82"/>
      <c r="AE348" s="82"/>
      <c r="AF348" s="82"/>
      <c r="AG348" s="82"/>
    </row>
    <row r="349" spans="3:33" hidden="1" outlineLevel="3" x14ac:dyDescent="0.35">
      <c r="C349" s="301"/>
      <c r="D349" s="82"/>
      <c r="E349" s="90"/>
      <c r="F349" s="83"/>
      <c r="G349" s="104" t="s">
        <v>200</v>
      </c>
      <c r="H349" s="104"/>
      <c r="I349" s="125"/>
      <c r="J349" s="84"/>
      <c r="K349" s="105"/>
      <c r="L349" s="105"/>
      <c r="M349" s="105"/>
      <c r="N349" s="105"/>
      <c r="O349" s="105"/>
      <c r="P349" s="105"/>
      <c r="Q349" s="85">
        <f>(Uitvoeringsprogramma!J349*Invoerwaarden!$J$13)+(Uitvoeringsprogramma!K349*Invoerwaarden!$J$7)+(Uitvoeringsprogramma!L349*Invoerwaarden!$J$8)+(Uitvoeringsprogramma!M349*Invoerwaarden!$J$9)+(Uitvoeringsprogramma!N349*Invoerwaarden!$J$10)+(Uitvoeringsprogramma!O349*Invoerwaarden!$J$11)+(Uitvoeringsprogramma!P349*Invoerwaarden!$J$12)</f>
        <v>0</v>
      </c>
      <c r="R349" s="86"/>
      <c r="S349" s="86"/>
      <c r="T349" s="87"/>
      <c r="U349" s="87"/>
      <c r="V349" s="87"/>
      <c r="W349" s="87"/>
      <c r="Y349" s="82"/>
      <c r="Z349" s="82"/>
      <c r="AA349" s="82"/>
      <c r="AB349" s="82"/>
      <c r="AC349" s="82"/>
      <c r="AD349" s="82"/>
      <c r="AE349" s="82"/>
      <c r="AF349" s="82"/>
      <c r="AG349" s="82"/>
    </row>
    <row r="350" spans="3:33" hidden="1" outlineLevel="3" x14ac:dyDescent="0.35">
      <c r="C350" s="301"/>
      <c r="D350" s="82"/>
      <c r="E350" s="90"/>
      <c r="F350" s="83"/>
      <c r="G350" s="104" t="s">
        <v>200</v>
      </c>
      <c r="H350" s="104"/>
      <c r="I350" s="125"/>
      <c r="J350" s="84"/>
      <c r="K350" s="105"/>
      <c r="L350" s="105"/>
      <c r="M350" s="105"/>
      <c r="N350" s="105"/>
      <c r="O350" s="105"/>
      <c r="P350" s="105"/>
      <c r="Q350" s="85">
        <f>(Uitvoeringsprogramma!J350*Invoerwaarden!$J$13)+(Uitvoeringsprogramma!K350*Invoerwaarden!$J$7)+(Uitvoeringsprogramma!L350*Invoerwaarden!$J$8)+(Uitvoeringsprogramma!M350*Invoerwaarden!$J$9)+(Uitvoeringsprogramma!N350*Invoerwaarden!$J$10)+(Uitvoeringsprogramma!O350*Invoerwaarden!$J$11)+(Uitvoeringsprogramma!P350*Invoerwaarden!$J$12)</f>
        <v>0</v>
      </c>
      <c r="R350" s="86"/>
      <c r="S350" s="86"/>
      <c r="T350" s="87"/>
      <c r="U350" s="87"/>
      <c r="V350" s="87"/>
      <c r="W350" s="87"/>
      <c r="Y350" s="82"/>
      <c r="Z350" s="82"/>
      <c r="AA350" s="82"/>
      <c r="AB350" s="82"/>
      <c r="AC350" s="82"/>
      <c r="AD350" s="82"/>
      <c r="AE350" s="82"/>
      <c r="AF350" s="82"/>
      <c r="AG350" s="82"/>
    </row>
    <row r="351" spans="3:33" hidden="1" outlineLevel="3" x14ac:dyDescent="0.35">
      <c r="C351" s="301"/>
      <c r="D351" s="82"/>
      <c r="E351" s="90"/>
      <c r="F351" s="83"/>
      <c r="G351" s="104" t="s">
        <v>200</v>
      </c>
      <c r="H351" s="104"/>
      <c r="I351" s="125"/>
      <c r="J351" s="84"/>
      <c r="K351" s="105"/>
      <c r="L351" s="105"/>
      <c r="M351" s="105"/>
      <c r="N351" s="105"/>
      <c r="O351" s="105"/>
      <c r="P351" s="105"/>
      <c r="Q351" s="85">
        <f>(Uitvoeringsprogramma!J351*Invoerwaarden!$J$13)+(Uitvoeringsprogramma!K351*Invoerwaarden!$J$7)+(Uitvoeringsprogramma!L351*Invoerwaarden!$J$8)+(Uitvoeringsprogramma!M351*Invoerwaarden!$J$9)+(Uitvoeringsprogramma!N351*Invoerwaarden!$J$10)+(Uitvoeringsprogramma!O351*Invoerwaarden!$J$11)+(Uitvoeringsprogramma!P351*Invoerwaarden!$J$12)</f>
        <v>0</v>
      </c>
      <c r="R351" s="86"/>
      <c r="S351" s="86"/>
      <c r="T351" s="87"/>
      <c r="U351" s="87"/>
      <c r="V351" s="87"/>
      <c r="W351" s="87"/>
      <c r="Y351" s="82"/>
      <c r="Z351" s="82"/>
      <c r="AA351" s="82"/>
      <c r="AB351" s="82"/>
      <c r="AC351" s="82"/>
      <c r="AD351" s="82"/>
      <c r="AE351" s="82"/>
      <c r="AF351" s="82"/>
      <c r="AG351" s="82"/>
    </row>
    <row r="352" spans="3:33" hidden="1" outlineLevel="3" x14ac:dyDescent="0.35">
      <c r="C352" s="301"/>
      <c r="D352" s="82"/>
      <c r="E352" s="90"/>
      <c r="F352" s="83"/>
      <c r="G352" s="104" t="s">
        <v>200</v>
      </c>
      <c r="H352" s="104"/>
      <c r="I352" s="125"/>
      <c r="J352" s="84"/>
      <c r="K352" s="105"/>
      <c r="L352" s="105"/>
      <c r="M352" s="105"/>
      <c r="N352" s="105"/>
      <c r="O352" s="105"/>
      <c r="P352" s="105"/>
      <c r="Q352" s="85">
        <f>(Uitvoeringsprogramma!J352*Invoerwaarden!$J$13)+(Uitvoeringsprogramma!K352*Invoerwaarden!$J$7)+(Uitvoeringsprogramma!L352*Invoerwaarden!$J$8)+(Uitvoeringsprogramma!M352*Invoerwaarden!$J$9)+(Uitvoeringsprogramma!N352*Invoerwaarden!$J$10)+(Uitvoeringsprogramma!O352*Invoerwaarden!$J$11)+(Uitvoeringsprogramma!P352*Invoerwaarden!$J$12)</f>
        <v>0</v>
      </c>
      <c r="R352" s="86"/>
      <c r="S352" s="86"/>
      <c r="T352" s="87"/>
      <c r="U352" s="87"/>
      <c r="V352" s="87"/>
      <c r="W352" s="87"/>
      <c r="Y352" s="82"/>
      <c r="Z352" s="82"/>
      <c r="AA352" s="82"/>
      <c r="AB352" s="82"/>
      <c r="AC352" s="82"/>
      <c r="AD352" s="82"/>
      <c r="AE352" s="82"/>
      <c r="AF352" s="82"/>
      <c r="AG352" s="82"/>
    </row>
    <row r="353" spans="3:33" hidden="1" outlineLevel="3" x14ac:dyDescent="0.35">
      <c r="C353" s="301"/>
      <c r="D353" s="82"/>
      <c r="E353" s="90"/>
      <c r="F353" s="83"/>
      <c r="G353" s="104" t="s">
        <v>200</v>
      </c>
      <c r="H353" s="104"/>
      <c r="I353" s="125"/>
      <c r="J353" s="84"/>
      <c r="K353" s="105"/>
      <c r="L353" s="105"/>
      <c r="M353" s="105"/>
      <c r="N353" s="105"/>
      <c r="O353" s="105"/>
      <c r="P353" s="105"/>
      <c r="Q353" s="85">
        <f>(Uitvoeringsprogramma!J353*Invoerwaarden!$J$13)+(Uitvoeringsprogramma!K353*Invoerwaarden!$J$7)+(Uitvoeringsprogramma!L353*Invoerwaarden!$J$8)+(Uitvoeringsprogramma!M353*Invoerwaarden!$J$9)+(Uitvoeringsprogramma!N353*Invoerwaarden!$J$10)+(Uitvoeringsprogramma!O353*Invoerwaarden!$J$11)+(Uitvoeringsprogramma!P353*Invoerwaarden!$J$12)</f>
        <v>0</v>
      </c>
      <c r="R353" s="86"/>
      <c r="S353" s="86"/>
      <c r="T353" s="87"/>
      <c r="U353" s="87"/>
      <c r="V353" s="87"/>
      <c r="W353" s="87"/>
      <c r="Y353" s="82"/>
      <c r="Z353" s="82"/>
      <c r="AA353" s="82"/>
      <c r="AB353" s="82"/>
      <c r="AC353" s="82"/>
      <c r="AD353" s="82"/>
      <c r="AE353" s="82"/>
      <c r="AF353" s="82"/>
      <c r="AG353" s="82"/>
    </row>
    <row r="354" spans="3:33" hidden="1" outlineLevel="3" x14ac:dyDescent="0.35">
      <c r="C354" s="301"/>
      <c r="D354" s="82"/>
      <c r="E354" s="90"/>
      <c r="F354" s="83"/>
      <c r="G354" s="104" t="s">
        <v>200</v>
      </c>
      <c r="H354" s="104"/>
      <c r="I354" s="125"/>
      <c r="J354" s="84"/>
      <c r="K354" s="105"/>
      <c r="L354" s="105"/>
      <c r="M354" s="105"/>
      <c r="N354" s="105"/>
      <c r="O354" s="105"/>
      <c r="P354" s="105"/>
      <c r="Q354" s="85">
        <f>(Uitvoeringsprogramma!J354*Invoerwaarden!$J$13)+(Uitvoeringsprogramma!K354*Invoerwaarden!$J$7)+(Uitvoeringsprogramma!L354*Invoerwaarden!$J$8)+(Uitvoeringsprogramma!M354*Invoerwaarden!$J$9)+(Uitvoeringsprogramma!N354*Invoerwaarden!$J$10)+(Uitvoeringsprogramma!O354*Invoerwaarden!$J$11)+(Uitvoeringsprogramma!P354*Invoerwaarden!$J$12)</f>
        <v>0</v>
      </c>
      <c r="R354" s="86"/>
      <c r="S354" s="86"/>
      <c r="T354" s="87"/>
      <c r="U354" s="87"/>
      <c r="V354" s="87"/>
      <c r="W354" s="87"/>
      <c r="Y354" s="82"/>
      <c r="Z354" s="82"/>
      <c r="AA354" s="82"/>
      <c r="AB354" s="82"/>
      <c r="AC354" s="82"/>
      <c r="AD354" s="82"/>
      <c r="AE354" s="82"/>
      <c r="AF354" s="82"/>
      <c r="AG354" s="82"/>
    </row>
    <row r="355" spans="3:33" hidden="1" outlineLevel="3" x14ac:dyDescent="0.35">
      <c r="C355" s="301"/>
      <c r="D355" s="82"/>
      <c r="E355" s="90"/>
      <c r="F355" s="83"/>
      <c r="G355" s="104" t="s">
        <v>200</v>
      </c>
      <c r="H355" s="104"/>
      <c r="I355" s="125"/>
      <c r="J355" s="84"/>
      <c r="K355" s="105"/>
      <c r="L355" s="105"/>
      <c r="M355" s="105"/>
      <c r="N355" s="105"/>
      <c r="O355" s="105"/>
      <c r="P355" s="105"/>
      <c r="Q355" s="85">
        <f>(Uitvoeringsprogramma!J355*Invoerwaarden!$J$13)+(Uitvoeringsprogramma!K355*Invoerwaarden!$J$7)+(Uitvoeringsprogramma!L355*Invoerwaarden!$J$8)+(Uitvoeringsprogramma!M355*Invoerwaarden!$J$9)+(Uitvoeringsprogramma!N355*Invoerwaarden!$J$10)+(Uitvoeringsprogramma!O355*Invoerwaarden!$J$11)+(Uitvoeringsprogramma!P355*Invoerwaarden!$J$12)</f>
        <v>0</v>
      </c>
      <c r="R355" s="86"/>
      <c r="S355" s="86"/>
      <c r="T355" s="87"/>
      <c r="U355" s="87"/>
      <c r="V355" s="87"/>
      <c r="W355" s="87"/>
      <c r="Y355" s="82"/>
      <c r="Z355" s="82"/>
      <c r="AA355" s="82"/>
      <c r="AB355" s="82"/>
      <c r="AC355" s="82"/>
      <c r="AD355" s="82"/>
      <c r="AE355" s="82"/>
      <c r="AF355" s="82"/>
      <c r="AG355" s="82"/>
    </row>
    <row r="356" spans="3:33" s="51" customFormat="1" hidden="1" outlineLevel="2" collapsed="1" x14ac:dyDescent="0.35">
      <c r="C356"/>
      <c r="D356" s="10"/>
      <c r="E356" s="92" t="s">
        <v>213</v>
      </c>
      <c r="F356" s="92"/>
      <c r="G356" s="104" t="s">
        <v>200</v>
      </c>
      <c r="H356" s="94">
        <f t="shared" ref="H356" si="38">SUM(H341:H355)</f>
        <v>0</v>
      </c>
      <c r="I356" s="126"/>
      <c r="J356" s="106">
        <f t="shared" ref="J356:W356" si="39">SUM(J341:J355)</f>
        <v>0</v>
      </c>
      <c r="K356" s="106">
        <f t="shared" si="39"/>
        <v>0</v>
      </c>
      <c r="L356" s="106">
        <f t="shared" si="39"/>
        <v>0</v>
      </c>
      <c r="M356" s="106">
        <f t="shared" si="39"/>
        <v>0</v>
      </c>
      <c r="N356" s="106">
        <f t="shared" si="39"/>
        <v>0</v>
      </c>
      <c r="O356" s="106">
        <f t="shared" si="39"/>
        <v>0</v>
      </c>
      <c r="P356" s="106">
        <f t="shared" si="39"/>
        <v>0</v>
      </c>
      <c r="Q356" s="96">
        <f t="shared" si="39"/>
        <v>0</v>
      </c>
      <c r="R356" s="96">
        <f t="shared" si="39"/>
        <v>0</v>
      </c>
      <c r="S356" s="96">
        <f t="shared" si="39"/>
        <v>0</v>
      </c>
      <c r="T356" s="97">
        <f t="shared" si="39"/>
        <v>0</v>
      </c>
      <c r="U356" s="97">
        <f t="shared" ref="U356:V356" si="40">SUM(U341:U355)</f>
        <v>0</v>
      </c>
      <c r="V356" s="97">
        <f t="shared" si="40"/>
        <v>0</v>
      </c>
      <c r="W356" s="97">
        <f t="shared" si="39"/>
        <v>0</v>
      </c>
      <c r="Y356" s="102"/>
      <c r="Z356" s="102"/>
      <c r="AA356" s="102"/>
      <c r="AB356" s="102"/>
      <c r="AC356" s="102"/>
      <c r="AD356" s="102"/>
      <c r="AE356" s="102"/>
      <c r="AF356" s="102"/>
      <c r="AG356" s="102"/>
    </row>
    <row r="357" spans="3:33" hidden="1" outlineLevel="1" collapsed="1" x14ac:dyDescent="0.35"/>
    <row r="358" spans="3:33" s="51" customFormat="1" ht="15" hidden="1" outlineLevel="2" thickBot="1" x14ac:dyDescent="0.4">
      <c r="C358"/>
      <c r="D358" s="8" t="s">
        <v>168</v>
      </c>
      <c r="E358" s="8" t="s">
        <v>169</v>
      </c>
      <c r="F358" s="200" t="s">
        <v>170</v>
      </c>
      <c r="G358" s="8" t="s">
        <v>171</v>
      </c>
      <c r="H358" s="8" t="s">
        <v>172</v>
      </c>
      <c r="I358" s="56" t="s">
        <v>170</v>
      </c>
      <c r="J358" s="8" t="s">
        <v>173</v>
      </c>
      <c r="K358" s="8" t="s">
        <v>174</v>
      </c>
      <c r="L358" s="8" t="s">
        <v>175</v>
      </c>
      <c r="M358" s="8" t="s">
        <v>176</v>
      </c>
      <c r="N358" s="8" t="s">
        <v>177</v>
      </c>
      <c r="O358" s="8" t="s">
        <v>178</v>
      </c>
      <c r="P358" s="8" t="s">
        <v>179</v>
      </c>
      <c r="Q358" s="8" t="s">
        <v>180</v>
      </c>
      <c r="R358" s="8" t="s">
        <v>181</v>
      </c>
      <c r="S358" s="8" t="s">
        <v>182</v>
      </c>
      <c r="T358" s="8" t="s">
        <v>183</v>
      </c>
      <c r="U358" s="8" t="s">
        <v>184</v>
      </c>
      <c r="V358" s="8" t="s">
        <v>185</v>
      </c>
      <c r="W358" s="8" t="s">
        <v>186</v>
      </c>
      <c r="Y358" s="198" t="s">
        <v>187</v>
      </c>
      <c r="Z358" s="198" t="s">
        <v>188</v>
      </c>
      <c r="AA358" s="199" t="s">
        <v>189</v>
      </c>
      <c r="AB358" s="199" t="s">
        <v>190</v>
      </c>
      <c r="AC358" s="198" t="s">
        <v>191</v>
      </c>
      <c r="AD358" s="198" t="s">
        <v>192</v>
      </c>
      <c r="AE358" s="199" t="s">
        <v>193</v>
      </c>
      <c r="AF358" s="199" t="s">
        <v>194</v>
      </c>
      <c r="AG358" s="198" t="s">
        <v>195</v>
      </c>
    </row>
    <row r="359" spans="3:33" hidden="1" outlineLevel="2" x14ac:dyDescent="0.35">
      <c r="C359" s="301">
        <v>2026</v>
      </c>
      <c r="D359" s="82"/>
      <c r="E359" s="90"/>
      <c r="F359" s="83"/>
      <c r="G359" s="104" t="s">
        <v>200</v>
      </c>
      <c r="H359" s="104"/>
      <c r="I359" s="125"/>
      <c r="J359" s="84"/>
      <c r="K359" s="105"/>
      <c r="L359" s="105"/>
      <c r="M359" s="105"/>
      <c r="N359" s="105"/>
      <c r="O359" s="105"/>
      <c r="P359" s="105"/>
      <c r="Q359" s="85">
        <f>(Uitvoeringsprogramma!J359*Invoerwaarden!$J$13)+(Uitvoeringsprogramma!K359*Invoerwaarden!$J$7)+(Uitvoeringsprogramma!L359*Invoerwaarden!$J$8)+(Uitvoeringsprogramma!M359*Invoerwaarden!$J$9)+(Uitvoeringsprogramma!N359*Invoerwaarden!$J$10)+(Uitvoeringsprogramma!O359*Invoerwaarden!$J$11)+(Uitvoeringsprogramma!P359*Invoerwaarden!$J$12)</f>
        <v>0</v>
      </c>
      <c r="R359" s="86"/>
      <c r="S359" s="86"/>
      <c r="T359" s="87"/>
      <c r="U359" s="87"/>
      <c r="V359" s="87"/>
      <c r="W359" s="87"/>
      <c r="Y359" s="82"/>
      <c r="Z359" s="82"/>
      <c r="AA359" s="82"/>
      <c r="AB359" s="82"/>
      <c r="AC359" s="82"/>
      <c r="AD359" s="82"/>
      <c r="AE359" s="82"/>
      <c r="AF359" s="82"/>
      <c r="AG359" s="82"/>
    </row>
    <row r="360" spans="3:33" hidden="1" outlineLevel="2" x14ac:dyDescent="0.35">
      <c r="C360" s="301"/>
      <c r="D360" s="82"/>
      <c r="E360" s="90"/>
      <c r="F360" s="83"/>
      <c r="G360" s="104" t="s">
        <v>200</v>
      </c>
      <c r="H360" s="104"/>
      <c r="I360" s="125"/>
      <c r="J360" s="84"/>
      <c r="K360" s="105"/>
      <c r="L360" s="105"/>
      <c r="M360" s="105"/>
      <c r="N360" s="105"/>
      <c r="O360" s="105"/>
      <c r="P360" s="105"/>
      <c r="Q360" s="85">
        <f>(Uitvoeringsprogramma!J360*Invoerwaarden!$J$13)+(Uitvoeringsprogramma!K360*Invoerwaarden!$J$7)+(Uitvoeringsprogramma!L360*Invoerwaarden!$J$8)+(Uitvoeringsprogramma!M360*Invoerwaarden!$J$9)+(Uitvoeringsprogramma!N360*Invoerwaarden!$J$10)+(Uitvoeringsprogramma!O360*Invoerwaarden!$J$11)+(Uitvoeringsprogramma!P360*Invoerwaarden!$J$12)</f>
        <v>0</v>
      </c>
      <c r="R360" s="86"/>
      <c r="S360" s="86"/>
      <c r="T360" s="87"/>
      <c r="U360" s="87"/>
      <c r="V360" s="87"/>
      <c r="W360" s="87"/>
      <c r="Y360" s="82"/>
      <c r="Z360" s="82"/>
      <c r="AA360" s="82"/>
      <c r="AB360" s="82"/>
      <c r="AC360" s="82"/>
      <c r="AD360" s="82"/>
      <c r="AE360" s="82"/>
      <c r="AF360" s="82"/>
      <c r="AG360" s="82"/>
    </row>
    <row r="361" spans="3:33" hidden="1" outlineLevel="2" x14ac:dyDescent="0.35">
      <c r="C361" s="301"/>
      <c r="D361" s="82"/>
      <c r="E361" s="90"/>
      <c r="F361" s="83"/>
      <c r="G361" s="104" t="s">
        <v>200</v>
      </c>
      <c r="H361" s="104"/>
      <c r="I361" s="125"/>
      <c r="J361" s="84"/>
      <c r="K361" s="105"/>
      <c r="L361" s="105"/>
      <c r="M361" s="105"/>
      <c r="N361" s="105"/>
      <c r="O361" s="105"/>
      <c r="P361" s="105"/>
      <c r="Q361" s="85">
        <f>(Uitvoeringsprogramma!J361*Invoerwaarden!$J$13)+(Uitvoeringsprogramma!K361*Invoerwaarden!$J$7)+(Uitvoeringsprogramma!L361*Invoerwaarden!$J$8)+(Uitvoeringsprogramma!M361*Invoerwaarden!$J$9)+(Uitvoeringsprogramma!N361*Invoerwaarden!$J$10)+(Uitvoeringsprogramma!O361*Invoerwaarden!$J$11)+(Uitvoeringsprogramma!P361*Invoerwaarden!$J$12)</f>
        <v>0</v>
      </c>
      <c r="R361" s="86"/>
      <c r="S361" s="86"/>
      <c r="T361" s="87"/>
      <c r="U361" s="87"/>
      <c r="V361" s="87"/>
      <c r="W361" s="87"/>
      <c r="Y361" s="82"/>
      <c r="Z361" s="82"/>
      <c r="AA361" s="82"/>
      <c r="AB361" s="82"/>
      <c r="AC361" s="82"/>
      <c r="AD361" s="82"/>
      <c r="AE361" s="82"/>
      <c r="AF361" s="82"/>
      <c r="AG361" s="82"/>
    </row>
    <row r="362" spans="3:33" hidden="1" outlineLevel="2" x14ac:dyDescent="0.35">
      <c r="C362" s="301"/>
      <c r="D362" s="82"/>
      <c r="E362" s="90"/>
      <c r="F362" s="83"/>
      <c r="G362" s="104" t="s">
        <v>200</v>
      </c>
      <c r="H362" s="104"/>
      <c r="I362" s="125"/>
      <c r="J362" s="84"/>
      <c r="K362" s="105"/>
      <c r="L362" s="105"/>
      <c r="M362" s="105"/>
      <c r="N362" s="105"/>
      <c r="O362" s="105"/>
      <c r="P362" s="105"/>
      <c r="Q362" s="85">
        <f>(Uitvoeringsprogramma!J362*Invoerwaarden!$J$13)+(Uitvoeringsprogramma!K362*Invoerwaarden!$J$7)+(Uitvoeringsprogramma!L362*Invoerwaarden!$J$8)+(Uitvoeringsprogramma!M362*Invoerwaarden!$J$9)+(Uitvoeringsprogramma!N362*Invoerwaarden!$J$10)+(Uitvoeringsprogramma!O362*Invoerwaarden!$J$11)+(Uitvoeringsprogramma!P362*Invoerwaarden!$J$12)</f>
        <v>0</v>
      </c>
      <c r="R362" s="86"/>
      <c r="S362" s="86"/>
      <c r="T362" s="87"/>
      <c r="U362" s="87"/>
      <c r="V362" s="87"/>
      <c r="W362" s="87"/>
      <c r="Y362" s="82"/>
      <c r="Z362" s="82"/>
      <c r="AA362" s="82"/>
      <c r="AB362" s="82"/>
      <c r="AC362" s="82"/>
      <c r="AD362" s="82"/>
      <c r="AE362" s="82"/>
      <c r="AF362" s="82"/>
      <c r="AG362" s="82"/>
    </row>
    <row r="363" spans="3:33" hidden="1" outlineLevel="2" x14ac:dyDescent="0.35">
      <c r="C363" s="301"/>
      <c r="D363" s="82"/>
      <c r="E363" s="90"/>
      <c r="F363" s="83"/>
      <c r="G363" s="104" t="s">
        <v>200</v>
      </c>
      <c r="H363" s="104"/>
      <c r="I363" s="125"/>
      <c r="J363" s="84"/>
      <c r="K363" s="105"/>
      <c r="L363" s="105"/>
      <c r="M363" s="105"/>
      <c r="N363" s="105"/>
      <c r="O363" s="105"/>
      <c r="P363" s="105"/>
      <c r="Q363" s="85">
        <f>(Uitvoeringsprogramma!J363*Invoerwaarden!$J$13)+(Uitvoeringsprogramma!K363*Invoerwaarden!$J$7)+(Uitvoeringsprogramma!L363*Invoerwaarden!$J$8)+(Uitvoeringsprogramma!M363*Invoerwaarden!$J$9)+(Uitvoeringsprogramma!N363*Invoerwaarden!$J$10)+(Uitvoeringsprogramma!O363*Invoerwaarden!$J$11)+(Uitvoeringsprogramma!P363*Invoerwaarden!$J$12)</f>
        <v>0</v>
      </c>
      <c r="R363" s="86"/>
      <c r="S363" s="86"/>
      <c r="T363" s="87"/>
      <c r="U363" s="87"/>
      <c r="V363" s="87"/>
      <c r="W363" s="87"/>
      <c r="Y363" s="82"/>
      <c r="Z363" s="82"/>
      <c r="AA363" s="82"/>
      <c r="AB363" s="82"/>
      <c r="AC363" s="82"/>
      <c r="AD363" s="82"/>
      <c r="AE363" s="82"/>
      <c r="AF363" s="82"/>
      <c r="AG363" s="82"/>
    </row>
    <row r="364" spans="3:33" hidden="1" outlineLevel="3" x14ac:dyDescent="0.35">
      <c r="C364" s="301"/>
      <c r="D364" s="82"/>
      <c r="E364" s="90"/>
      <c r="F364" s="83"/>
      <c r="G364" s="104" t="s">
        <v>200</v>
      </c>
      <c r="H364" s="104"/>
      <c r="I364" s="125"/>
      <c r="J364" s="84"/>
      <c r="K364" s="105"/>
      <c r="L364" s="105"/>
      <c r="M364" s="105"/>
      <c r="N364" s="105"/>
      <c r="O364" s="105"/>
      <c r="P364" s="105"/>
      <c r="Q364" s="85">
        <f>(Uitvoeringsprogramma!J364*Invoerwaarden!$J$13)+(Uitvoeringsprogramma!K364*Invoerwaarden!$J$7)+(Uitvoeringsprogramma!L364*Invoerwaarden!$J$8)+(Uitvoeringsprogramma!M364*Invoerwaarden!$J$9)+(Uitvoeringsprogramma!N364*Invoerwaarden!$J$10)+(Uitvoeringsprogramma!O364*Invoerwaarden!$J$11)+(Uitvoeringsprogramma!P364*Invoerwaarden!$J$12)</f>
        <v>0</v>
      </c>
      <c r="R364" s="86"/>
      <c r="S364" s="86"/>
      <c r="T364" s="87"/>
      <c r="U364" s="87"/>
      <c r="V364" s="87"/>
      <c r="W364" s="87"/>
      <c r="Y364" s="82"/>
      <c r="Z364" s="82"/>
      <c r="AA364" s="82"/>
      <c r="AB364" s="82"/>
      <c r="AC364" s="82"/>
      <c r="AD364" s="82"/>
      <c r="AE364" s="82"/>
      <c r="AF364" s="82"/>
      <c r="AG364" s="82"/>
    </row>
    <row r="365" spans="3:33" hidden="1" outlineLevel="3" x14ac:dyDescent="0.35">
      <c r="C365" s="301"/>
      <c r="D365" s="82"/>
      <c r="E365" s="90"/>
      <c r="F365" s="83"/>
      <c r="G365" s="104" t="s">
        <v>200</v>
      </c>
      <c r="H365" s="104"/>
      <c r="I365" s="125"/>
      <c r="J365" s="84"/>
      <c r="K365" s="105"/>
      <c r="L365" s="105"/>
      <c r="M365" s="105"/>
      <c r="N365" s="105"/>
      <c r="O365" s="105"/>
      <c r="P365" s="105"/>
      <c r="Q365" s="85">
        <f>(Uitvoeringsprogramma!J365*Invoerwaarden!$J$13)+(Uitvoeringsprogramma!K365*Invoerwaarden!$J$7)+(Uitvoeringsprogramma!L365*Invoerwaarden!$J$8)+(Uitvoeringsprogramma!M365*Invoerwaarden!$J$9)+(Uitvoeringsprogramma!N365*Invoerwaarden!$J$10)+(Uitvoeringsprogramma!O365*Invoerwaarden!$J$11)+(Uitvoeringsprogramma!P365*Invoerwaarden!$J$12)</f>
        <v>0</v>
      </c>
      <c r="R365" s="86"/>
      <c r="S365" s="86"/>
      <c r="T365" s="87"/>
      <c r="U365" s="87"/>
      <c r="V365" s="87"/>
      <c r="W365" s="87"/>
      <c r="Y365" s="82"/>
      <c r="Z365" s="82"/>
      <c r="AA365" s="82"/>
      <c r="AB365" s="82"/>
      <c r="AC365" s="82"/>
      <c r="AD365" s="82"/>
      <c r="AE365" s="82"/>
      <c r="AF365" s="82"/>
      <c r="AG365" s="82"/>
    </row>
    <row r="366" spans="3:33" hidden="1" outlineLevel="3" x14ac:dyDescent="0.35">
      <c r="C366" s="301"/>
      <c r="D366" s="82"/>
      <c r="E366" s="90"/>
      <c r="F366" s="83"/>
      <c r="G366" s="104" t="s">
        <v>200</v>
      </c>
      <c r="H366" s="104"/>
      <c r="I366" s="125"/>
      <c r="J366" s="84"/>
      <c r="K366" s="105"/>
      <c r="L366" s="105"/>
      <c r="M366" s="105"/>
      <c r="N366" s="105"/>
      <c r="O366" s="105"/>
      <c r="P366" s="105"/>
      <c r="Q366" s="85">
        <f>(Uitvoeringsprogramma!J366*Invoerwaarden!$J$13)+(Uitvoeringsprogramma!K366*Invoerwaarden!$J$7)+(Uitvoeringsprogramma!L366*Invoerwaarden!$J$8)+(Uitvoeringsprogramma!M366*Invoerwaarden!$J$9)+(Uitvoeringsprogramma!N366*Invoerwaarden!$J$10)+(Uitvoeringsprogramma!O366*Invoerwaarden!$J$11)+(Uitvoeringsprogramma!P366*Invoerwaarden!$J$12)</f>
        <v>0</v>
      </c>
      <c r="R366" s="86"/>
      <c r="S366" s="86"/>
      <c r="T366" s="87"/>
      <c r="U366" s="87"/>
      <c r="V366" s="87"/>
      <c r="W366" s="87"/>
      <c r="Y366" s="82"/>
      <c r="Z366" s="82"/>
      <c r="AA366" s="82"/>
      <c r="AB366" s="82"/>
      <c r="AC366" s="82"/>
      <c r="AD366" s="82"/>
      <c r="AE366" s="82"/>
      <c r="AF366" s="82"/>
      <c r="AG366" s="82"/>
    </row>
    <row r="367" spans="3:33" hidden="1" outlineLevel="3" x14ac:dyDescent="0.35">
      <c r="C367" s="301"/>
      <c r="D367" s="82"/>
      <c r="E367" s="90"/>
      <c r="F367" s="83"/>
      <c r="G367" s="104" t="s">
        <v>200</v>
      </c>
      <c r="H367" s="104"/>
      <c r="I367" s="125"/>
      <c r="J367" s="84"/>
      <c r="K367" s="105"/>
      <c r="L367" s="105"/>
      <c r="M367" s="105"/>
      <c r="N367" s="105"/>
      <c r="O367" s="105"/>
      <c r="P367" s="105"/>
      <c r="Q367" s="85">
        <f>(Uitvoeringsprogramma!J367*Invoerwaarden!$J$13)+(Uitvoeringsprogramma!K367*Invoerwaarden!$J$7)+(Uitvoeringsprogramma!L367*Invoerwaarden!$J$8)+(Uitvoeringsprogramma!M367*Invoerwaarden!$J$9)+(Uitvoeringsprogramma!N367*Invoerwaarden!$J$10)+(Uitvoeringsprogramma!O367*Invoerwaarden!$J$11)+(Uitvoeringsprogramma!P367*Invoerwaarden!$J$12)</f>
        <v>0</v>
      </c>
      <c r="R367" s="86"/>
      <c r="S367" s="86"/>
      <c r="T367" s="87"/>
      <c r="U367" s="87"/>
      <c r="V367" s="87"/>
      <c r="W367" s="87"/>
      <c r="Y367" s="82"/>
      <c r="Z367" s="82"/>
      <c r="AA367" s="82"/>
      <c r="AB367" s="82"/>
      <c r="AC367" s="82"/>
      <c r="AD367" s="82"/>
      <c r="AE367" s="82"/>
      <c r="AF367" s="82"/>
      <c r="AG367" s="82"/>
    </row>
    <row r="368" spans="3:33" hidden="1" outlineLevel="3" x14ac:dyDescent="0.35">
      <c r="C368" s="301"/>
      <c r="D368" s="82"/>
      <c r="E368" s="90"/>
      <c r="F368" s="83"/>
      <c r="G368" s="104" t="s">
        <v>200</v>
      </c>
      <c r="H368" s="104"/>
      <c r="I368" s="125"/>
      <c r="J368" s="84"/>
      <c r="K368" s="105"/>
      <c r="L368" s="105"/>
      <c r="M368" s="105"/>
      <c r="N368" s="105"/>
      <c r="O368" s="105"/>
      <c r="P368" s="105"/>
      <c r="Q368" s="85">
        <f>(Uitvoeringsprogramma!J368*Invoerwaarden!$J$13)+(Uitvoeringsprogramma!K368*Invoerwaarden!$J$7)+(Uitvoeringsprogramma!L368*Invoerwaarden!$J$8)+(Uitvoeringsprogramma!M368*Invoerwaarden!$J$9)+(Uitvoeringsprogramma!N368*Invoerwaarden!$J$10)+(Uitvoeringsprogramma!O368*Invoerwaarden!$J$11)+(Uitvoeringsprogramma!P368*Invoerwaarden!$J$12)</f>
        <v>0</v>
      </c>
      <c r="R368" s="86"/>
      <c r="S368" s="86"/>
      <c r="T368" s="87"/>
      <c r="U368" s="87"/>
      <c r="V368" s="87"/>
      <c r="W368" s="87"/>
      <c r="Y368" s="82"/>
      <c r="Z368" s="82"/>
      <c r="AA368" s="82"/>
      <c r="AB368" s="82"/>
      <c r="AC368" s="82"/>
      <c r="AD368" s="82"/>
      <c r="AE368" s="82"/>
      <c r="AF368" s="82"/>
      <c r="AG368" s="82"/>
    </row>
    <row r="369" spans="3:33" hidden="1" outlineLevel="3" x14ac:dyDescent="0.35">
      <c r="C369" s="301"/>
      <c r="D369" s="82"/>
      <c r="E369" s="90"/>
      <c r="F369" s="83"/>
      <c r="G369" s="104" t="s">
        <v>200</v>
      </c>
      <c r="H369" s="104"/>
      <c r="I369" s="125"/>
      <c r="J369" s="84"/>
      <c r="K369" s="105"/>
      <c r="L369" s="105"/>
      <c r="M369" s="105"/>
      <c r="N369" s="105"/>
      <c r="O369" s="105"/>
      <c r="P369" s="105"/>
      <c r="Q369" s="85">
        <f>(Uitvoeringsprogramma!J369*Invoerwaarden!$J$13)+(Uitvoeringsprogramma!K369*Invoerwaarden!$J$7)+(Uitvoeringsprogramma!L369*Invoerwaarden!$J$8)+(Uitvoeringsprogramma!M369*Invoerwaarden!$J$9)+(Uitvoeringsprogramma!N369*Invoerwaarden!$J$10)+(Uitvoeringsprogramma!O369*Invoerwaarden!$J$11)+(Uitvoeringsprogramma!P369*Invoerwaarden!$J$12)</f>
        <v>0</v>
      </c>
      <c r="R369" s="86"/>
      <c r="S369" s="86"/>
      <c r="T369" s="87"/>
      <c r="U369" s="87"/>
      <c r="V369" s="87"/>
      <c r="W369" s="87"/>
      <c r="Y369" s="82"/>
      <c r="Z369" s="82"/>
      <c r="AA369" s="82"/>
      <c r="AB369" s="82"/>
      <c r="AC369" s="82"/>
      <c r="AD369" s="82"/>
      <c r="AE369" s="82"/>
      <c r="AF369" s="82"/>
      <c r="AG369" s="82"/>
    </row>
    <row r="370" spans="3:33" hidden="1" outlineLevel="3" x14ac:dyDescent="0.35">
      <c r="C370" s="301"/>
      <c r="D370" s="82"/>
      <c r="E370" s="90"/>
      <c r="F370" s="83"/>
      <c r="G370" s="104" t="s">
        <v>200</v>
      </c>
      <c r="H370" s="104"/>
      <c r="I370" s="125"/>
      <c r="J370" s="84"/>
      <c r="K370" s="105"/>
      <c r="L370" s="105"/>
      <c r="M370" s="105"/>
      <c r="N370" s="105"/>
      <c r="O370" s="105"/>
      <c r="P370" s="105"/>
      <c r="Q370" s="85">
        <f>(Uitvoeringsprogramma!J370*Invoerwaarden!$J$13)+(Uitvoeringsprogramma!K370*Invoerwaarden!$J$7)+(Uitvoeringsprogramma!L370*Invoerwaarden!$J$8)+(Uitvoeringsprogramma!M370*Invoerwaarden!$J$9)+(Uitvoeringsprogramma!N370*Invoerwaarden!$J$10)+(Uitvoeringsprogramma!O370*Invoerwaarden!$J$11)+(Uitvoeringsprogramma!P370*Invoerwaarden!$J$12)</f>
        <v>0</v>
      </c>
      <c r="R370" s="86"/>
      <c r="S370" s="86"/>
      <c r="T370" s="87"/>
      <c r="U370" s="87"/>
      <c r="V370" s="87"/>
      <c r="W370" s="87"/>
      <c r="Y370" s="82"/>
      <c r="Z370" s="82"/>
      <c r="AA370" s="82"/>
      <c r="AB370" s="82"/>
      <c r="AC370" s="82"/>
      <c r="AD370" s="82"/>
      <c r="AE370" s="82"/>
      <c r="AF370" s="82"/>
      <c r="AG370" s="82"/>
    </row>
    <row r="371" spans="3:33" hidden="1" outlineLevel="3" x14ac:dyDescent="0.35">
      <c r="C371" s="301"/>
      <c r="D371" s="82"/>
      <c r="E371" s="90"/>
      <c r="F371" s="83"/>
      <c r="G371" s="104" t="s">
        <v>200</v>
      </c>
      <c r="H371" s="104"/>
      <c r="I371" s="125"/>
      <c r="J371" s="84"/>
      <c r="K371" s="105"/>
      <c r="L371" s="105"/>
      <c r="M371" s="105"/>
      <c r="N371" s="105"/>
      <c r="O371" s="105"/>
      <c r="P371" s="105"/>
      <c r="Q371" s="85">
        <f>(Uitvoeringsprogramma!J371*Invoerwaarden!$J$13)+(Uitvoeringsprogramma!K371*Invoerwaarden!$J$7)+(Uitvoeringsprogramma!L371*Invoerwaarden!$J$8)+(Uitvoeringsprogramma!M371*Invoerwaarden!$J$9)+(Uitvoeringsprogramma!N371*Invoerwaarden!$J$10)+(Uitvoeringsprogramma!O371*Invoerwaarden!$J$11)+(Uitvoeringsprogramma!P371*Invoerwaarden!$J$12)</f>
        <v>0</v>
      </c>
      <c r="R371" s="86"/>
      <c r="S371" s="86"/>
      <c r="T371" s="87"/>
      <c r="U371" s="87"/>
      <c r="V371" s="87"/>
      <c r="W371" s="87"/>
      <c r="Y371" s="82"/>
      <c r="Z371" s="82"/>
      <c r="AA371" s="82"/>
      <c r="AB371" s="82"/>
      <c r="AC371" s="82"/>
      <c r="AD371" s="82"/>
      <c r="AE371" s="82"/>
      <c r="AF371" s="82"/>
      <c r="AG371" s="82"/>
    </row>
    <row r="372" spans="3:33" hidden="1" outlineLevel="3" x14ac:dyDescent="0.35">
      <c r="C372" s="301"/>
      <c r="D372" s="82"/>
      <c r="E372" s="90"/>
      <c r="F372" s="83"/>
      <c r="G372" s="104" t="s">
        <v>200</v>
      </c>
      <c r="H372" s="104"/>
      <c r="I372" s="125"/>
      <c r="J372" s="84"/>
      <c r="K372" s="105"/>
      <c r="L372" s="105"/>
      <c r="M372" s="105"/>
      <c r="N372" s="105"/>
      <c r="O372" s="105"/>
      <c r="P372" s="105"/>
      <c r="Q372" s="85">
        <f>(Uitvoeringsprogramma!J372*Invoerwaarden!$J$13)+(Uitvoeringsprogramma!K372*Invoerwaarden!$J$7)+(Uitvoeringsprogramma!L372*Invoerwaarden!$J$8)+(Uitvoeringsprogramma!M372*Invoerwaarden!$J$9)+(Uitvoeringsprogramma!N372*Invoerwaarden!$J$10)+(Uitvoeringsprogramma!O372*Invoerwaarden!$J$11)+(Uitvoeringsprogramma!P372*Invoerwaarden!$J$12)</f>
        <v>0</v>
      </c>
      <c r="R372" s="86"/>
      <c r="S372" s="86"/>
      <c r="T372" s="87"/>
      <c r="U372" s="87"/>
      <c r="V372" s="87"/>
      <c r="W372" s="87"/>
      <c r="Y372" s="82"/>
      <c r="Z372" s="82"/>
      <c r="AA372" s="82"/>
      <c r="AB372" s="82"/>
      <c r="AC372" s="82"/>
      <c r="AD372" s="82"/>
      <c r="AE372" s="82"/>
      <c r="AF372" s="82"/>
      <c r="AG372" s="82"/>
    </row>
    <row r="373" spans="3:33" hidden="1" outlineLevel="3" x14ac:dyDescent="0.35">
      <c r="C373" s="301"/>
      <c r="D373" s="82"/>
      <c r="E373" s="90"/>
      <c r="F373" s="83"/>
      <c r="G373" s="104" t="s">
        <v>200</v>
      </c>
      <c r="H373" s="104"/>
      <c r="I373" s="125"/>
      <c r="J373" s="84"/>
      <c r="K373" s="105"/>
      <c r="L373" s="105"/>
      <c r="M373" s="105"/>
      <c r="N373" s="105"/>
      <c r="O373" s="105"/>
      <c r="P373" s="105"/>
      <c r="Q373" s="85">
        <f>(Uitvoeringsprogramma!J373*Invoerwaarden!$J$13)+(Uitvoeringsprogramma!K373*Invoerwaarden!$J$7)+(Uitvoeringsprogramma!L373*Invoerwaarden!$J$8)+(Uitvoeringsprogramma!M373*Invoerwaarden!$J$9)+(Uitvoeringsprogramma!N373*Invoerwaarden!$J$10)+(Uitvoeringsprogramma!O373*Invoerwaarden!$J$11)+(Uitvoeringsprogramma!P373*Invoerwaarden!$J$12)</f>
        <v>0</v>
      </c>
      <c r="R373" s="86"/>
      <c r="S373" s="86"/>
      <c r="T373" s="87"/>
      <c r="U373" s="87"/>
      <c r="V373" s="87"/>
      <c r="W373" s="87"/>
      <c r="Y373" s="82"/>
      <c r="Z373" s="82"/>
      <c r="AA373" s="82"/>
      <c r="AB373" s="82"/>
      <c r="AC373" s="82"/>
      <c r="AD373" s="82"/>
      <c r="AE373" s="82"/>
      <c r="AF373" s="82"/>
      <c r="AG373" s="82"/>
    </row>
    <row r="374" spans="3:33" s="51" customFormat="1" hidden="1" outlineLevel="2" collapsed="1" x14ac:dyDescent="0.35">
      <c r="C374"/>
      <c r="D374" s="10"/>
      <c r="E374" s="92" t="s">
        <v>213</v>
      </c>
      <c r="F374" s="92"/>
      <c r="G374" s="104" t="s">
        <v>200</v>
      </c>
      <c r="H374" s="94">
        <f t="shared" ref="H374" si="41">SUM(H359:H373)</f>
        <v>0</v>
      </c>
      <c r="I374" s="126"/>
      <c r="J374" s="106">
        <f t="shared" ref="J374:W374" si="42">SUM(J359:J373)</f>
        <v>0</v>
      </c>
      <c r="K374" s="106">
        <f t="shared" si="42"/>
        <v>0</v>
      </c>
      <c r="L374" s="106">
        <f t="shared" si="42"/>
        <v>0</v>
      </c>
      <c r="M374" s="106">
        <f t="shared" si="42"/>
        <v>0</v>
      </c>
      <c r="N374" s="106">
        <f t="shared" si="42"/>
        <v>0</v>
      </c>
      <c r="O374" s="106">
        <f t="shared" si="42"/>
        <v>0</v>
      </c>
      <c r="P374" s="106">
        <f t="shared" si="42"/>
        <v>0</v>
      </c>
      <c r="Q374" s="96">
        <f t="shared" si="42"/>
        <v>0</v>
      </c>
      <c r="R374" s="96">
        <f t="shared" si="42"/>
        <v>0</v>
      </c>
      <c r="S374" s="96">
        <f t="shared" si="42"/>
        <v>0</v>
      </c>
      <c r="T374" s="97">
        <f t="shared" si="42"/>
        <v>0</v>
      </c>
      <c r="U374" s="97">
        <f t="shared" ref="U374:V374" si="43">SUM(U359:U373)</f>
        <v>0</v>
      </c>
      <c r="V374" s="97">
        <f t="shared" si="43"/>
        <v>0</v>
      </c>
      <c r="W374" s="97">
        <f t="shared" si="42"/>
        <v>0</v>
      </c>
      <c r="Y374" s="102"/>
      <c r="Z374" s="102"/>
      <c r="AA374" s="102"/>
      <c r="AB374" s="102"/>
      <c r="AC374" s="102"/>
      <c r="AD374" s="102"/>
      <c r="AE374" s="102"/>
      <c r="AF374" s="102"/>
      <c r="AG374" s="102"/>
    </row>
    <row r="375" spans="3:33" hidden="1" outlineLevel="1" collapsed="1" x14ac:dyDescent="0.35"/>
    <row r="376" spans="3:33" hidden="1" outlineLevel="1" x14ac:dyDescent="0.35"/>
    <row r="377" spans="3:33" collapsed="1" x14ac:dyDescent="0.35"/>
  </sheetData>
  <sheetProtection algorithmName="SHA-512" hashValue="vRsNQMubkChqv8lvNpwrKJT0mXfdV4EwQoWTqDRBdrVCHKFFNx3xVCGURK1ksQB1k+ilxD9HDCVjtdpoNomlkg==" saltValue="852Y5Rs4lOx4OW5eiCo7Vw==" spinCount="100000" sheet="1" formatColumns="0" formatRows="0"/>
  <mergeCells count="20">
    <mergeCell ref="C341:C355"/>
    <mergeCell ref="C359:C373"/>
    <mergeCell ref="C230:C244"/>
    <mergeCell ref="C248:C262"/>
    <mergeCell ref="C266:C280"/>
    <mergeCell ref="C284:C298"/>
    <mergeCell ref="C305:C319"/>
    <mergeCell ref="C323:C337"/>
    <mergeCell ref="C210:C224"/>
    <mergeCell ref="C8:C22"/>
    <mergeCell ref="C26:C40"/>
    <mergeCell ref="C44:C58"/>
    <mergeCell ref="C62:C76"/>
    <mergeCell ref="C82:C96"/>
    <mergeCell ref="C100:C114"/>
    <mergeCell ref="C118:C132"/>
    <mergeCell ref="C136:C150"/>
    <mergeCell ref="C156:C170"/>
    <mergeCell ref="C174:C188"/>
    <mergeCell ref="C192:C206"/>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AA2BD-97B2-4952-9D5A-5EE046A4F079}">
  <sheetPr>
    <tabColor theme="6" tint="-0.249977111117893"/>
  </sheetPr>
  <dimension ref="B1:AH25"/>
  <sheetViews>
    <sheetView topLeftCell="B1" zoomScale="70" zoomScaleNormal="70" workbookViewId="0">
      <selection activeCell="I9" sqref="I9"/>
    </sheetView>
  </sheetViews>
  <sheetFormatPr defaultColWidth="8.7265625" defaultRowHeight="14.5" outlineLevelRow="1" outlineLevelCol="1" x14ac:dyDescent="0.35"/>
  <cols>
    <col min="1" max="1" width="1.26953125" style="51" customWidth="1"/>
    <col min="2" max="2" width="2" style="51" customWidth="1"/>
    <col min="3" max="3" width="2.453125" style="51" customWidth="1"/>
    <col min="4" max="4" width="31.7265625" style="51" customWidth="1"/>
    <col min="5" max="5" width="2.7265625" style="51" customWidth="1"/>
    <col min="6" max="9" width="12.54296875" style="51" customWidth="1"/>
    <col min="10" max="10" width="1.54296875" style="51" customWidth="1"/>
    <col min="11" max="11" width="2" style="51" customWidth="1"/>
    <col min="12" max="12" width="31.7265625" style="51" customWidth="1"/>
    <col min="13" max="13" width="2.7265625" style="51" customWidth="1"/>
    <col min="14" max="17" width="12.54296875" style="51" customWidth="1"/>
    <col min="18" max="18" width="1.54296875" style="51" customWidth="1"/>
    <col min="19" max="19" width="2" style="51" hidden="1" customWidth="1" outlineLevel="1"/>
    <col min="20" max="20" width="31.7265625" style="51" hidden="1" customWidth="1" outlineLevel="1"/>
    <col min="21" max="21" width="2.7265625" style="51" hidden="1" customWidth="1" outlineLevel="1"/>
    <col min="22" max="25" width="12.54296875" style="51" hidden="1" customWidth="1" outlineLevel="1"/>
    <col min="26" max="26" width="2.54296875" style="51" customWidth="1" collapsed="1"/>
    <col min="27" max="27" width="2" style="51" hidden="1" customWidth="1" outlineLevel="1"/>
    <col min="28" max="28" width="31.7265625" style="51" hidden="1" customWidth="1" outlineLevel="1"/>
    <col min="29" max="29" width="3.26953125" style="51" hidden="1" customWidth="1" outlineLevel="1"/>
    <col min="30" max="33" width="12.54296875" style="51" hidden="1" customWidth="1" outlineLevel="1"/>
    <col min="34" max="34" width="8.7265625" style="51" collapsed="1"/>
    <col min="35" max="16384" width="8.7265625" style="51"/>
  </cols>
  <sheetData>
    <row r="1" spans="2:34" x14ac:dyDescent="0.35">
      <c r="R1" s="194" t="s">
        <v>248</v>
      </c>
      <c r="S1" s="107"/>
    </row>
    <row r="2" spans="2:34" ht="18.5" x14ac:dyDescent="0.45">
      <c r="B2" s="2" t="s">
        <v>83</v>
      </c>
      <c r="C2" s="2"/>
      <c r="D2" s="2"/>
      <c r="E2" s="2"/>
      <c r="F2" s="2"/>
      <c r="G2" s="2"/>
      <c r="H2" s="2"/>
      <c r="I2" s="2"/>
      <c r="K2" s="2"/>
      <c r="L2" s="2"/>
      <c r="M2" s="2"/>
      <c r="N2" s="2"/>
      <c r="O2" s="2"/>
      <c r="P2" s="2"/>
      <c r="Q2" s="2"/>
      <c r="S2" s="2"/>
      <c r="T2" s="2"/>
      <c r="U2" s="2"/>
      <c r="V2" s="2"/>
      <c r="W2" s="2"/>
      <c r="X2" s="2"/>
      <c r="Y2" s="2"/>
      <c r="AA2" s="2"/>
      <c r="AB2" s="2"/>
      <c r="AC2" s="2"/>
      <c r="AD2" s="2"/>
      <c r="AE2" s="2"/>
      <c r="AF2" s="2"/>
      <c r="AG2" s="2"/>
    </row>
    <row r="3" spans="2:34" x14ac:dyDescent="0.35">
      <c r="D3" s="194" t="s">
        <v>249</v>
      </c>
      <c r="L3" s="107"/>
      <c r="R3" s="107"/>
      <c r="T3" s="107"/>
      <c r="Z3" s="107"/>
      <c r="AB3" s="107"/>
      <c r="AH3" s="107"/>
    </row>
    <row r="4" spans="2:34" ht="16" thickBot="1" x14ac:dyDescent="0.4">
      <c r="C4" s="305">
        <v>2023</v>
      </c>
      <c r="D4" s="305"/>
      <c r="E4" s="128"/>
      <c r="F4" s="5"/>
      <c r="G4" s="5"/>
      <c r="H4" s="5"/>
      <c r="I4" s="5"/>
      <c r="K4" s="305">
        <v>2024</v>
      </c>
      <c r="L4" s="305"/>
      <c r="M4" s="128"/>
      <c r="N4" s="5"/>
      <c r="O4" s="5"/>
      <c r="P4" s="5"/>
      <c r="Q4" s="5"/>
      <c r="S4" s="305">
        <v>2025</v>
      </c>
      <c r="T4" s="305"/>
      <c r="U4" s="5"/>
      <c r="V4" s="5"/>
      <c r="W4" s="5"/>
      <c r="X4" s="5"/>
      <c r="Y4" s="5"/>
      <c r="AA4" s="305">
        <v>2026</v>
      </c>
      <c r="AB4" s="305"/>
      <c r="AC4" s="128"/>
      <c r="AD4" s="5"/>
      <c r="AE4" s="5"/>
      <c r="AF4" s="5"/>
      <c r="AG4" s="5"/>
    </row>
    <row r="5" spans="2:34" ht="15.5" thickTop="1" thickBot="1" x14ac:dyDescent="0.4">
      <c r="C5" s="9" t="s">
        <v>250</v>
      </c>
      <c r="D5" s="9"/>
      <c r="E5" s="9"/>
      <c r="F5" s="9"/>
      <c r="G5" s="9"/>
      <c r="H5" s="9"/>
      <c r="I5" s="9"/>
      <c r="K5" s="9" t="s">
        <v>250</v>
      </c>
      <c r="L5" s="9"/>
      <c r="M5" s="9"/>
      <c r="N5" s="9"/>
      <c r="O5" s="9"/>
      <c r="P5" s="9"/>
      <c r="Q5" s="9"/>
      <c r="S5" s="9" t="s">
        <v>250</v>
      </c>
      <c r="T5" s="9"/>
      <c r="U5" s="9"/>
      <c r="V5" s="9"/>
      <c r="W5" s="9"/>
      <c r="X5" s="9"/>
      <c r="Y5" s="9"/>
      <c r="AA5" s="9" t="s">
        <v>250</v>
      </c>
      <c r="AB5" s="9"/>
      <c r="AC5" s="9"/>
      <c r="AD5" s="9"/>
      <c r="AE5" s="9"/>
      <c r="AF5" s="9"/>
      <c r="AG5" s="9"/>
    </row>
    <row r="6" spans="2:34" ht="15.5" thickTop="1" thickBot="1" x14ac:dyDescent="0.4">
      <c r="C6" s="8" t="s">
        <v>251</v>
      </c>
      <c r="D6" s="8"/>
      <c r="E6" s="56" t="s">
        <v>170</v>
      </c>
      <c r="F6" s="8"/>
      <c r="G6" s="8"/>
      <c r="H6" s="8"/>
      <c r="I6" s="8" t="s">
        <v>164</v>
      </c>
      <c r="K6" s="8" t="s">
        <v>251</v>
      </c>
      <c r="L6" s="8"/>
      <c r="M6" s="56" t="s">
        <v>170</v>
      </c>
      <c r="N6" s="8"/>
      <c r="O6" s="8"/>
      <c r="P6" s="8"/>
      <c r="Q6" s="8" t="s">
        <v>164</v>
      </c>
      <c r="S6" s="8" t="s">
        <v>251</v>
      </c>
      <c r="T6" s="8"/>
      <c r="U6" s="56" t="s">
        <v>170</v>
      </c>
      <c r="V6" s="8"/>
      <c r="W6" s="8"/>
      <c r="X6" s="8" t="s">
        <v>164</v>
      </c>
      <c r="Y6" s="8"/>
      <c r="AA6" s="8" t="s">
        <v>251</v>
      </c>
      <c r="AB6" s="8"/>
      <c r="AC6" s="56" t="s">
        <v>170</v>
      </c>
      <c r="AD6" s="8"/>
      <c r="AE6" s="8"/>
      <c r="AF6" s="8"/>
      <c r="AG6" s="8" t="s">
        <v>164</v>
      </c>
    </row>
    <row r="7" spans="2:34" x14ac:dyDescent="0.35">
      <c r="C7" s="10">
        <v>1</v>
      </c>
      <c r="D7" s="10" t="s">
        <v>252</v>
      </c>
      <c r="E7" s="127" t="s">
        <v>253</v>
      </c>
      <c r="F7" s="124" t="s">
        <v>200</v>
      </c>
      <c r="G7" s="124"/>
      <c r="H7" s="124"/>
      <c r="I7" s="108">
        <f>SUM(Uitvoeringsprogramma!T23,Uitvoeringsprogramma!T97,Uitvoeringsprogramma!T171,Uitvoeringsprogramma!T245,Uitvoeringsprogramma!T320)</f>
        <v>0</v>
      </c>
      <c r="K7" s="10">
        <v>1</v>
      </c>
      <c r="L7" s="10" t="s">
        <v>252</v>
      </c>
      <c r="M7" s="127" t="s">
        <v>254</v>
      </c>
      <c r="N7" s="124" t="s">
        <v>200</v>
      </c>
      <c r="O7" s="124"/>
      <c r="P7" s="124"/>
      <c r="Q7" s="108">
        <f>SUM(Uitvoeringsprogramma!T41,Uitvoeringsprogramma!T115,Uitvoeringsprogramma!T189,Uitvoeringsprogramma!T263,Uitvoeringsprogramma!T338)</f>
        <v>0</v>
      </c>
      <c r="S7" s="10">
        <v>1</v>
      </c>
      <c r="T7" s="10" t="s">
        <v>252</v>
      </c>
      <c r="U7" s="127" t="s">
        <v>255</v>
      </c>
      <c r="V7" s="124" t="s">
        <v>200</v>
      </c>
      <c r="W7" s="124"/>
      <c r="X7" s="124"/>
      <c r="Y7" s="108">
        <f>SUM(Uitvoeringsprogramma!T59,Uitvoeringsprogramma!T133,Uitvoeringsprogramma!T207,Uitvoeringsprogramma!T281,Uitvoeringsprogramma!T356)</f>
        <v>0</v>
      </c>
      <c r="AA7" s="10">
        <v>1</v>
      </c>
      <c r="AB7" s="10" t="s">
        <v>252</v>
      </c>
      <c r="AC7" s="127" t="s">
        <v>255</v>
      </c>
      <c r="AD7" s="124" t="s">
        <v>200</v>
      </c>
      <c r="AE7" s="124"/>
      <c r="AF7" s="124"/>
      <c r="AG7" s="108">
        <f>SUM(Uitvoeringsprogramma!T77,Uitvoeringsprogramma!T151,Uitvoeringsprogramma!T225,Uitvoeringsprogramma!T299,Uitvoeringsprogramma!T374)</f>
        <v>0</v>
      </c>
    </row>
    <row r="8" spans="2:34" x14ac:dyDescent="0.35">
      <c r="C8" s="10">
        <v>2</v>
      </c>
      <c r="D8" s="10" t="s">
        <v>256</v>
      </c>
      <c r="E8" s="10"/>
      <c r="F8" s="124"/>
      <c r="G8" s="124"/>
      <c r="H8" s="124"/>
      <c r="I8" s="108">
        <f>SUM(Uitvoeringsprogramma!U23,Uitvoeringsprogramma!U97,Uitvoeringsprogramma!U171,Uitvoeringsprogramma!U245,Uitvoeringsprogramma!U320)</f>
        <v>0</v>
      </c>
      <c r="K8" s="10">
        <v>2</v>
      </c>
      <c r="L8" s="10" t="s">
        <v>256</v>
      </c>
      <c r="M8" s="10"/>
      <c r="N8" s="124"/>
      <c r="O8" s="124"/>
      <c r="P8" s="124"/>
      <c r="Q8" s="108">
        <f>SUM(Uitvoeringsprogramma!U41,Uitvoeringsprogramma!U115,Uitvoeringsprogramma!U189,Uitvoeringsprogramma!U263,Uitvoeringsprogramma!U338)</f>
        <v>0</v>
      </c>
      <c r="S8" s="10">
        <v>2</v>
      </c>
      <c r="T8" s="10" t="s">
        <v>257</v>
      </c>
      <c r="U8" s="10"/>
      <c r="V8" s="124"/>
      <c r="W8" s="124"/>
      <c r="X8" s="124"/>
      <c r="Y8" s="108">
        <f>SUM(Uitvoeringsprogramma!U59,Uitvoeringsprogramma!U133,Uitvoeringsprogramma!U207,Uitvoeringsprogramma!U281,Uitvoeringsprogramma!U356)</f>
        <v>0</v>
      </c>
      <c r="AA8" s="10">
        <v>2</v>
      </c>
      <c r="AB8" s="10" t="s">
        <v>257</v>
      </c>
      <c r="AC8" s="10"/>
      <c r="AD8" s="124"/>
      <c r="AE8" s="124"/>
      <c r="AF8" s="124"/>
      <c r="AG8" s="108">
        <f>SUM(Uitvoeringsprogramma!U77,Uitvoeringsprogramma!U151,Uitvoeringsprogramma!U225,Uitvoeringsprogramma!U299,Uitvoeringsprogramma!U374)</f>
        <v>0</v>
      </c>
    </row>
    <row r="9" spans="2:34" x14ac:dyDescent="0.35">
      <c r="C9" s="10">
        <v>3</v>
      </c>
      <c r="D9" s="10" t="s">
        <v>258</v>
      </c>
      <c r="E9" s="10"/>
      <c r="F9" s="124"/>
      <c r="G9" s="124"/>
      <c r="H9" s="124"/>
      <c r="I9" s="108">
        <f>SUM(Uitvoeringsprogramma!V23,Uitvoeringsprogramma!V97,Uitvoeringsprogramma!V171,Uitvoeringsprogramma!V245,Uitvoeringsprogramma!V320)</f>
        <v>0</v>
      </c>
      <c r="K9" s="10">
        <v>3</v>
      </c>
      <c r="L9" s="10" t="s">
        <v>258</v>
      </c>
      <c r="M9" s="10"/>
      <c r="N9" s="124"/>
      <c r="O9" s="124"/>
      <c r="P9" s="124"/>
      <c r="Q9" s="108">
        <f>SUM(Uitvoeringsprogramma!V41,Uitvoeringsprogramma!V115,Uitvoeringsprogramma!V189,Uitvoeringsprogramma!V263,Uitvoeringsprogramma!V338)</f>
        <v>0</v>
      </c>
      <c r="S9" s="10">
        <v>3</v>
      </c>
      <c r="T9" s="10" t="s">
        <v>258</v>
      </c>
      <c r="U9" s="10"/>
      <c r="V9" s="124"/>
      <c r="W9" s="124"/>
      <c r="X9" s="124"/>
      <c r="Y9" s="108">
        <f>SUM(Uitvoeringsprogramma!V59,Uitvoeringsprogramma!V133,Uitvoeringsprogramma!V207,Uitvoeringsprogramma!V281,Uitvoeringsprogramma!V356)</f>
        <v>0</v>
      </c>
      <c r="AA9" s="10">
        <v>3</v>
      </c>
      <c r="AB9" s="10" t="s">
        <v>258</v>
      </c>
      <c r="AC9" s="10"/>
      <c r="AD9" s="124"/>
      <c r="AE9" s="124"/>
      <c r="AF9" s="124"/>
      <c r="AG9" s="108">
        <f>SUM(Uitvoeringsprogramma!V77,Uitvoeringsprogramma!V151,Uitvoeringsprogramma!V225,Uitvoeringsprogramma!V299,Uitvoeringsprogramma!V374)</f>
        <v>0</v>
      </c>
    </row>
    <row r="10" spans="2:34" x14ac:dyDescent="0.35">
      <c r="C10" s="10">
        <v>4</v>
      </c>
      <c r="D10" s="10" t="s">
        <v>259</v>
      </c>
      <c r="E10" s="10"/>
      <c r="F10" s="124"/>
      <c r="G10" s="124"/>
      <c r="H10" s="124"/>
      <c r="I10" s="110">
        <f>SUM(Uitvoeringsprogramma!W23,Uitvoeringsprogramma!W97,Uitvoeringsprogramma!W171,Uitvoeringsprogramma!W245,Uitvoeringsprogramma!W320)</f>
        <v>0</v>
      </c>
      <c r="K10" s="10">
        <v>4</v>
      </c>
      <c r="L10" s="10" t="s">
        <v>259</v>
      </c>
      <c r="M10" s="10"/>
      <c r="N10" s="124"/>
      <c r="O10" s="124"/>
      <c r="P10" s="124"/>
      <c r="Q10" s="110">
        <f>SUM(Uitvoeringsprogramma!W41,Uitvoeringsprogramma!W115,Uitvoeringsprogramma!W189,Uitvoeringsprogramma!W263,Uitvoeringsprogramma!W338)</f>
        <v>0</v>
      </c>
      <c r="S10" s="10">
        <v>4</v>
      </c>
      <c r="T10" s="10" t="s">
        <v>259</v>
      </c>
      <c r="U10" s="10"/>
      <c r="V10" s="124"/>
      <c r="W10" s="124"/>
      <c r="X10" s="124"/>
      <c r="Y10" s="110">
        <f>SUM(Uitvoeringsprogramma!W59,Uitvoeringsprogramma!W133,Uitvoeringsprogramma!W207,Uitvoeringsprogramma!W281,Uitvoeringsprogramma!W356)</f>
        <v>0</v>
      </c>
      <c r="AA10" s="10">
        <v>4</v>
      </c>
      <c r="AB10" s="10" t="s">
        <v>259</v>
      </c>
      <c r="AC10" s="10"/>
      <c r="AD10" s="124"/>
      <c r="AE10" s="124"/>
      <c r="AF10" s="124"/>
      <c r="AG10" s="108">
        <f>SUM(Uitvoeringsprogramma!W77,Uitvoeringsprogramma!W151,Uitvoeringsprogramma!W225,Uitvoeringsprogramma!W299,Uitvoeringsprogramma!W374)</f>
        <v>0</v>
      </c>
    </row>
    <row r="11" spans="2:34" x14ac:dyDescent="0.35">
      <c r="C11" s="92" t="s">
        <v>260</v>
      </c>
      <c r="D11" s="92"/>
      <c r="E11" s="92"/>
      <c r="F11" s="129"/>
      <c r="G11" s="129"/>
      <c r="H11" s="129"/>
      <c r="I11" s="133">
        <f>SUM(I7:I10)</f>
        <v>0</v>
      </c>
      <c r="K11" s="92" t="s">
        <v>260</v>
      </c>
      <c r="L11" s="92"/>
      <c r="M11" s="92"/>
      <c r="N11" s="129"/>
      <c r="O11" s="129"/>
      <c r="P11" s="129"/>
      <c r="Q11" s="133">
        <f>SUM(Q7:Q10)</f>
        <v>0</v>
      </c>
      <c r="S11" s="92" t="s">
        <v>260</v>
      </c>
      <c r="T11" s="92"/>
      <c r="U11" s="92"/>
      <c r="V11" s="129"/>
      <c r="W11" s="129"/>
      <c r="X11" s="129"/>
      <c r="Y11" s="133">
        <f>SUM(Y7:Y10)</f>
        <v>0</v>
      </c>
      <c r="AA11" s="92" t="s">
        <v>260</v>
      </c>
      <c r="AB11" s="92"/>
      <c r="AC11" s="92"/>
      <c r="AD11" s="129"/>
      <c r="AE11" s="129"/>
      <c r="AF11" s="129"/>
      <c r="AG11" s="134">
        <f>SUM(AG7:AG10)</f>
        <v>0</v>
      </c>
    </row>
    <row r="13" spans="2:34" ht="15" thickBot="1" x14ac:dyDescent="0.4">
      <c r="C13" s="8" t="s">
        <v>261</v>
      </c>
      <c r="D13" s="8"/>
      <c r="E13" s="56" t="s">
        <v>170</v>
      </c>
      <c r="F13" s="8" t="s">
        <v>180</v>
      </c>
      <c r="G13" s="8" t="s">
        <v>262</v>
      </c>
      <c r="H13" s="8" t="s">
        <v>182</v>
      </c>
      <c r="I13" s="8" t="s">
        <v>263</v>
      </c>
      <c r="K13" s="8" t="s">
        <v>264</v>
      </c>
      <c r="L13" s="8"/>
      <c r="M13" s="56" t="s">
        <v>170</v>
      </c>
      <c r="N13" s="8" t="s">
        <v>180</v>
      </c>
      <c r="O13" s="8" t="s">
        <v>262</v>
      </c>
      <c r="P13" s="8" t="s">
        <v>182</v>
      </c>
      <c r="Q13" s="8" t="s">
        <v>263</v>
      </c>
      <c r="S13" s="8" t="s">
        <v>264</v>
      </c>
      <c r="T13" s="8"/>
      <c r="U13" s="56" t="s">
        <v>170</v>
      </c>
      <c r="V13" s="8" t="s">
        <v>180</v>
      </c>
      <c r="W13" s="8" t="s">
        <v>262</v>
      </c>
      <c r="X13" s="8" t="s">
        <v>182</v>
      </c>
      <c r="Y13" s="8" t="s">
        <v>263</v>
      </c>
      <c r="AA13" s="8" t="s">
        <v>264</v>
      </c>
      <c r="AB13" s="8"/>
      <c r="AC13" s="56" t="s">
        <v>170</v>
      </c>
      <c r="AD13" s="8" t="s">
        <v>180</v>
      </c>
      <c r="AE13" s="8" t="s">
        <v>262</v>
      </c>
      <c r="AF13" s="8" t="s">
        <v>182</v>
      </c>
      <c r="AG13" s="8" t="s">
        <v>263</v>
      </c>
    </row>
    <row r="14" spans="2:34" x14ac:dyDescent="0.35">
      <c r="C14" s="130">
        <v>1</v>
      </c>
      <c r="D14" s="201" t="str">
        <f>Uitvoeringsprogramma!D4</f>
        <v>Ondersteunende activiteiten</v>
      </c>
      <c r="E14" s="50" t="s">
        <v>200</v>
      </c>
      <c r="F14" s="109">
        <f>Uitvoeringsprogramma!Q23*-1</f>
        <v>0</v>
      </c>
      <c r="G14" s="109">
        <f>Uitvoeringsprogramma!R23*-1</f>
        <v>0</v>
      </c>
      <c r="H14" s="109">
        <f>Uitvoeringsprogramma!S23*-1</f>
        <v>0</v>
      </c>
      <c r="I14" s="131">
        <f>SUM(F14:H14)</f>
        <v>0</v>
      </c>
      <c r="K14" s="130">
        <v>1</v>
      </c>
      <c r="L14" s="201" t="str">
        <f>Uitvoeringsprogramma!D4</f>
        <v>Ondersteunende activiteiten</v>
      </c>
      <c r="M14" s="50" t="s">
        <v>200</v>
      </c>
      <c r="N14" s="109">
        <f>Uitvoeringsprogramma!Q41*-1</f>
        <v>0</v>
      </c>
      <c r="O14" s="109">
        <f>Uitvoeringsprogramma!R41*-1</f>
        <v>0</v>
      </c>
      <c r="P14" s="109">
        <f>Uitvoeringsprogramma!S41*-1</f>
        <v>0</v>
      </c>
      <c r="Q14" s="131">
        <f>SUM(N14:P14)</f>
        <v>0</v>
      </c>
      <c r="S14" s="130">
        <v>1</v>
      </c>
      <c r="T14" s="201" t="str">
        <f>Uitvoeringsprogramma!D4</f>
        <v>Ondersteunende activiteiten</v>
      </c>
      <c r="U14" s="50" t="s">
        <v>200</v>
      </c>
      <c r="V14" s="109">
        <f>Uitvoeringsprogramma!Q59*-1</f>
        <v>0</v>
      </c>
      <c r="W14" s="109">
        <f>Uitvoeringsprogramma!R59*-1</f>
        <v>0</v>
      </c>
      <c r="X14" s="109">
        <f>Uitvoeringsprogramma!S59*-1</f>
        <v>0</v>
      </c>
      <c r="Y14" s="131">
        <f>SUM(V14:X14)</f>
        <v>0</v>
      </c>
      <c r="AA14" s="130">
        <v>1</v>
      </c>
      <c r="AB14" s="201" t="str">
        <f>Uitvoeringsprogramma!D4</f>
        <v>Ondersteunende activiteiten</v>
      </c>
      <c r="AC14" s="50" t="s">
        <v>200</v>
      </c>
      <c r="AD14" s="109">
        <f>Uitvoeringsprogramma!Q77*-1</f>
        <v>0</v>
      </c>
      <c r="AE14" s="109">
        <f>Uitvoeringsprogramma!R77*-1</f>
        <v>0</v>
      </c>
      <c r="AF14" s="109">
        <f>Uitvoeringsprogramma!S77*-1</f>
        <v>0</v>
      </c>
      <c r="AG14" s="131">
        <f>SUM(AD14:AF14)</f>
        <v>0</v>
      </c>
    </row>
    <row r="15" spans="2:34" x14ac:dyDescent="0.35">
      <c r="C15" s="130">
        <v>2</v>
      </c>
      <c r="D15" s="201" t="str">
        <f>Uitvoeringsprogramma!D79</f>
        <v>Lokale Aanpak: activiteiten gericht op koopwoningen met slechte labels (D t/m G)</v>
      </c>
      <c r="E15" s="50" t="s">
        <v>200</v>
      </c>
      <c r="F15" s="109">
        <f>Uitvoeringsprogramma!Q97*-1</f>
        <v>0</v>
      </c>
      <c r="G15" s="109">
        <f>Uitvoeringsprogramma!R97*-1</f>
        <v>0</v>
      </c>
      <c r="H15" s="109">
        <f>Uitvoeringsprogramma!S97*-1</f>
        <v>0</v>
      </c>
      <c r="I15" s="131">
        <f t="shared" ref="I15:I18" si="0">SUM(F15:H15)</f>
        <v>0</v>
      </c>
      <c r="K15" s="130">
        <v>2</v>
      </c>
      <c r="L15" s="201" t="str">
        <f>Uitvoeringsprogramma!D79</f>
        <v>Lokale Aanpak: activiteiten gericht op koopwoningen met slechte labels (D t/m G)</v>
      </c>
      <c r="M15" s="50" t="s">
        <v>200</v>
      </c>
      <c r="N15" s="109">
        <f>Uitvoeringsprogramma!Q115*-1</f>
        <v>0</v>
      </c>
      <c r="O15" s="109">
        <f>Uitvoeringsprogramma!R115*-1</f>
        <v>0</v>
      </c>
      <c r="P15" s="109">
        <f>Uitvoeringsprogramma!S115*-1</f>
        <v>0</v>
      </c>
      <c r="Q15" s="131">
        <f t="shared" ref="Q15:Q18" si="1">SUM(N15:P15)</f>
        <v>0</v>
      </c>
      <c r="S15" s="130">
        <v>2</v>
      </c>
      <c r="T15" s="201" t="str">
        <f>Uitvoeringsprogramma!D79</f>
        <v>Lokale Aanpak: activiteiten gericht op koopwoningen met slechte labels (D t/m G)</v>
      </c>
      <c r="U15" s="50" t="s">
        <v>200</v>
      </c>
      <c r="V15" s="109">
        <f>Uitvoeringsprogramma!Q133*-1</f>
        <v>0</v>
      </c>
      <c r="W15" s="109">
        <f>Uitvoeringsprogramma!R133*-1</f>
        <v>0</v>
      </c>
      <c r="X15" s="109">
        <f>Uitvoeringsprogramma!S133*-1</f>
        <v>0</v>
      </c>
      <c r="Y15" s="131">
        <f t="shared" ref="Y15:Y18" si="2">SUM(V15:X15)</f>
        <v>0</v>
      </c>
      <c r="AA15" s="130">
        <v>2</v>
      </c>
      <c r="AB15" s="201" t="str">
        <f>Uitvoeringsprogramma!D79</f>
        <v>Lokale Aanpak: activiteiten gericht op koopwoningen met slechte labels (D t/m G)</v>
      </c>
      <c r="AC15" s="50" t="s">
        <v>200</v>
      </c>
      <c r="AD15" s="109">
        <f>Uitvoeringsprogramma!Q151*-1</f>
        <v>0</v>
      </c>
      <c r="AE15" s="109">
        <f>Uitvoeringsprogramma!R151*-1</f>
        <v>0</v>
      </c>
      <c r="AF15" s="109">
        <f>Uitvoeringsprogramma!S151*-1</f>
        <v>0</v>
      </c>
      <c r="AG15" s="131">
        <f t="shared" ref="AG15:AG18" si="3">SUM(AD15:AF15)</f>
        <v>0</v>
      </c>
    </row>
    <row r="16" spans="2:34" x14ac:dyDescent="0.35">
      <c r="C16" s="130">
        <v>3</v>
      </c>
      <c r="D16" s="201" t="str">
        <f>Uitvoeringsprogramma!D153</f>
        <v>Aanpak voor huishoudens met (risico op) energiearmoede</v>
      </c>
      <c r="E16" s="50" t="s">
        <v>200</v>
      </c>
      <c r="F16" s="109">
        <f>Uitvoeringsprogramma!Q171*-1</f>
        <v>0</v>
      </c>
      <c r="G16" s="109">
        <f>Uitvoeringsprogramma!R171*-1</f>
        <v>0</v>
      </c>
      <c r="H16" s="109">
        <f>Uitvoeringsprogramma!S171*-1</f>
        <v>0</v>
      </c>
      <c r="I16" s="131">
        <f t="shared" si="0"/>
        <v>0</v>
      </c>
      <c r="K16" s="130">
        <v>3</v>
      </c>
      <c r="L16" s="201" t="str">
        <f>Uitvoeringsprogramma!D153</f>
        <v>Aanpak voor huishoudens met (risico op) energiearmoede</v>
      </c>
      <c r="M16" s="50" t="s">
        <v>200</v>
      </c>
      <c r="N16" s="109">
        <f>Uitvoeringsprogramma!Q189*-1</f>
        <v>0</v>
      </c>
      <c r="O16" s="109">
        <f>Uitvoeringsprogramma!R189*-1</f>
        <v>0</v>
      </c>
      <c r="P16" s="109">
        <f>Uitvoeringsprogramma!S189*-1</f>
        <v>0</v>
      </c>
      <c r="Q16" s="131">
        <f t="shared" si="1"/>
        <v>0</v>
      </c>
      <c r="S16" s="130">
        <v>3</v>
      </c>
      <c r="T16" s="201" t="str">
        <f>Uitvoeringsprogramma!D153</f>
        <v>Aanpak voor huishoudens met (risico op) energiearmoede</v>
      </c>
      <c r="U16" s="50" t="s">
        <v>200</v>
      </c>
      <c r="V16" s="109">
        <f>Uitvoeringsprogramma!Q207*-1</f>
        <v>0</v>
      </c>
      <c r="W16" s="109">
        <f>Uitvoeringsprogramma!R207*-1</f>
        <v>0</v>
      </c>
      <c r="X16" s="109">
        <f>Uitvoeringsprogramma!S207*-1</f>
        <v>0</v>
      </c>
      <c r="Y16" s="131">
        <f t="shared" si="2"/>
        <v>0</v>
      </c>
      <c r="AA16" s="130">
        <v>3</v>
      </c>
      <c r="AB16" s="201" t="str">
        <f>Uitvoeringsprogramma!D153</f>
        <v>Aanpak voor huishoudens met (risico op) energiearmoede</v>
      </c>
      <c r="AC16" s="50" t="s">
        <v>200</v>
      </c>
      <c r="AD16" s="109">
        <f>Uitvoeringsprogramma!Q225*-1</f>
        <v>0</v>
      </c>
      <c r="AE16" s="109">
        <f>Uitvoeringsprogramma!R225*-1</f>
        <v>0</v>
      </c>
      <c r="AF16" s="109">
        <f>Uitvoeringsprogramma!S225*-1</f>
        <v>0</v>
      </c>
      <c r="AG16" s="131">
        <f t="shared" si="3"/>
        <v>0</v>
      </c>
    </row>
    <row r="17" spans="3:33" outlineLevel="1" x14ac:dyDescent="0.35">
      <c r="C17" s="130">
        <v>4</v>
      </c>
      <c r="D17" s="201" t="str">
        <f>Uitvoeringsprogramma!D227</f>
        <v>Benoem vanaf hier overige doelgroepen</v>
      </c>
      <c r="E17" s="50" t="s">
        <v>200</v>
      </c>
      <c r="F17" s="109">
        <f>Uitvoeringsprogramma!Q245*-1</f>
        <v>0</v>
      </c>
      <c r="G17" s="109">
        <f>Uitvoeringsprogramma!R245*-1</f>
        <v>0</v>
      </c>
      <c r="H17" s="109">
        <f>Uitvoeringsprogramma!S245*-1</f>
        <v>0</v>
      </c>
      <c r="I17" s="131">
        <f t="shared" si="0"/>
        <v>0</v>
      </c>
      <c r="K17" s="130">
        <v>4</v>
      </c>
      <c r="L17" s="201" t="str">
        <f>Uitvoeringsprogramma!D227</f>
        <v>Benoem vanaf hier overige doelgroepen</v>
      </c>
      <c r="M17" s="50" t="s">
        <v>200</v>
      </c>
      <c r="N17" s="109">
        <f>Uitvoeringsprogramma!Q263*-1</f>
        <v>0</v>
      </c>
      <c r="O17" s="109">
        <f>Uitvoeringsprogramma!R263*-1</f>
        <v>0</v>
      </c>
      <c r="P17" s="109">
        <f>Uitvoeringsprogramma!S263*-1</f>
        <v>0</v>
      </c>
      <c r="Q17" s="131">
        <f t="shared" si="1"/>
        <v>0</v>
      </c>
      <c r="S17" s="130">
        <v>4</v>
      </c>
      <c r="T17" s="201" t="str">
        <f>Uitvoeringsprogramma!D227</f>
        <v>Benoem vanaf hier overige doelgroepen</v>
      </c>
      <c r="U17" s="50" t="s">
        <v>200</v>
      </c>
      <c r="V17" s="109">
        <f>Uitvoeringsprogramma!Q281*-1</f>
        <v>0</v>
      </c>
      <c r="W17" s="109">
        <f>Uitvoeringsprogramma!R281*-1</f>
        <v>0</v>
      </c>
      <c r="X17" s="109">
        <f>Uitvoeringsprogramma!S281*-1</f>
        <v>0</v>
      </c>
      <c r="Y17" s="131">
        <f t="shared" si="2"/>
        <v>0</v>
      </c>
      <c r="AA17" s="130">
        <v>4</v>
      </c>
      <c r="AB17" s="201" t="str">
        <f>Uitvoeringsprogramma!D227</f>
        <v>Benoem vanaf hier overige doelgroepen</v>
      </c>
      <c r="AC17" s="50" t="s">
        <v>200</v>
      </c>
      <c r="AD17" s="109">
        <f>Uitvoeringsprogramma!Q299*-1</f>
        <v>0</v>
      </c>
      <c r="AE17" s="109">
        <f>Uitvoeringsprogramma!R299*-1</f>
        <v>0</v>
      </c>
      <c r="AF17" s="109">
        <f>Uitvoeringsprogramma!S299*-1</f>
        <v>0</v>
      </c>
      <c r="AG17" s="131">
        <f t="shared" si="3"/>
        <v>0</v>
      </c>
    </row>
    <row r="18" spans="3:33" outlineLevel="1" x14ac:dyDescent="0.35">
      <c r="C18" s="130">
        <v>5</v>
      </c>
      <c r="D18" s="201" t="str">
        <f>Uitvoeringsprogramma!D302</f>
        <v>Benoem vanaf hier overige doelgroepen</v>
      </c>
      <c r="E18" s="50" t="s">
        <v>200</v>
      </c>
      <c r="F18" s="111">
        <f>Uitvoeringsprogramma!Q320*-1</f>
        <v>0</v>
      </c>
      <c r="G18" s="111">
        <f>Uitvoeringsprogramma!R320*-1</f>
        <v>0</v>
      </c>
      <c r="H18" s="109">
        <f>Uitvoeringsprogramma!S320*-1</f>
        <v>0</v>
      </c>
      <c r="I18" s="131">
        <f t="shared" si="0"/>
        <v>0</v>
      </c>
      <c r="K18" s="130">
        <v>5</v>
      </c>
      <c r="L18" s="201" t="str">
        <f>Uitvoeringsprogramma!D302</f>
        <v>Benoem vanaf hier overige doelgroepen</v>
      </c>
      <c r="M18" s="50" t="s">
        <v>200</v>
      </c>
      <c r="N18" s="111">
        <f>Uitvoeringsprogramma!Q338*-1</f>
        <v>0</v>
      </c>
      <c r="O18" s="111">
        <f>Uitvoeringsprogramma!R338*-1</f>
        <v>0</v>
      </c>
      <c r="P18" s="109">
        <f>Uitvoeringsprogramma!S338*-1</f>
        <v>0</v>
      </c>
      <c r="Q18" s="131">
        <f t="shared" si="1"/>
        <v>0</v>
      </c>
      <c r="S18" s="130">
        <v>5</v>
      </c>
      <c r="T18" s="201" t="str">
        <f>Uitvoeringsprogramma!D302</f>
        <v>Benoem vanaf hier overige doelgroepen</v>
      </c>
      <c r="U18" s="50" t="s">
        <v>200</v>
      </c>
      <c r="V18" s="111">
        <f>Uitvoeringsprogramma!Q356*-1</f>
        <v>0</v>
      </c>
      <c r="W18" s="111">
        <f>Uitvoeringsprogramma!R356*-1</f>
        <v>0</v>
      </c>
      <c r="X18" s="109">
        <f>Uitvoeringsprogramma!S356*-1</f>
        <v>0</v>
      </c>
      <c r="Y18" s="131">
        <f t="shared" si="2"/>
        <v>0</v>
      </c>
      <c r="AA18" s="130">
        <v>5</v>
      </c>
      <c r="AB18" s="201" t="str">
        <f>Uitvoeringsprogramma!D302</f>
        <v>Benoem vanaf hier overige doelgroepen</v>
      </c>
      <c r="AC18" s="50" t="s">
        <v>200</v>
      </c>
      <c r="AD18" s="111">
        <f>Uitvoeringsprogramma!Q374*-1</f>
        <v>0</v>
      </c>
      <c r="AE18" s="111">
        <f>Uitvoeringsprogramma!R374*-1</f>
        <v>0</v>
      </c>
      <c r="AF18" s="109">
        <f>Uitvoeringsprogramma!S374*-1</f>
        <v>0</v>
      </c>
      <c r="AG18" s="131">
        <f t="shared" si="3"/>
        <v>0</v>
      </c>
    </row>
    <row r="19" spans="3:33" x14ac:dyDescent="0.35">
      <c r="C19" s="92" t="s">
        <v>260</v>
      </c>
      <c r="D19" s="92"/>
      <c r="E19" s="92"/>
      <c r="F19" s="131">
        <f>SUM(F14:F18)</f>
        <v>0</v>
      </c>
      <c r="G19" s="131">
        <f>SUM(G14:G18)</f>
        <v>0</v>
      </c>
      <c r="H19" s="131">
        <f>SUM(H14:H18)</f>
        <v>0</v>
      </c>
      <c r="I19" s="131">
        <f>SUM(I14:I18)</f>
        <v>0</v>
      </c>
      <c r="K19" s="92" t="s">
        <v>260</v>
      </c>
      <c r="L19" s="92"/>
      <c r="M19" s="92"/>
      <c r="N19" s="131">
        <f>SUM(N14:N18)</f>
        <v>0</v>
      </c>
      <c r="O19" s="131">
        <f>SUM(O14:O18)</f>
        <v>0</v>
      </c>
      <c r="P19" s="131">
        <f>SUM(P14:P18)</f>
        <v>0</v>
      </c>
      <c r="Q19" s="131">
        <f>SUM(Q14:Q18)</f>
        <v>0</v>
      </c>
      <c r="S19" s="92" t="s">
        <v>260</v>
      </c>
      <c r="T19" s="92"/>
      <c r="U19" s="92"/>
      <c r="V19" s="131">
        <f>SUM(V14:V18)</f>
        <v>0</v>
      </c>
      <c r="W19" s="131">
        <f>SUM(W14:W18)</f>
        <v>0</v>
      </c>
      <c r="X19" s="131">
        <f>SUM(X14:X18)</f>
        <v>0</v>
      </c>
      <c r="Y19" s="131">
        <f>SUM(Y14:Y18)</f>
        <v>0</v>
      </c>
      <c r="AA19" s="92" t="s">
        <v>260</v>
      </c>
      <c r="AB19" s="92"/>
      <c r="AC19" s="92"/>
      <c r="AD19" s="131">
        <f>SUM(AD14:AD18)</f>
        <v>0</v>
      </c>
      <c r="AE19" s="131">
        <f>SUM(AE14:AE18)</f>
        <v>0</v>
      </c>
      <c r="AF19" s="131">
        <f>SUM(AF14:AF18)</f>
        <v>0</v>
      </c>
      <c r="AG19" s="131">
        <f>SUM(AG14:AG18)</f>
        <v>0</v>
      </c>
    </row>
    <row r="21" spans="3:33" ht="15" thickBot="1" x14ac:dyDescent="0.4">
      <c r="C21" s="8" t="s">
        <v>251</v>
      </c>
      <c r="D21" s="8"/>
      <c r="E21" s="56" t="s">
        <v>170</v>
      </c>
      <c r="F21" s="8"/>
      <c r="G21" s="8"/>
      <c r="H21" s="8"/>
      <c r="I21" s="8" t="s">
        <v>265</v>
      </c>
      <c r="K21" s="8" t="s">
        <v>251</v>
      </c>
      <c r="L21" s="8"/>
      <c r="M21" s="56" t="s">
        <v>170</v>
      </c>
      <c r="N21" s="8"/>
      <c r="O21" s="8"/>
      <c r="P21" s="8" t="s">
        <v>265</v>
      </c>
      <c r="Q21" s="8" t="s">
        <v>265</v>
      </c>
      <c r="S21" s="8" t="s">
        <v>251</v>
      </c>
      <c r="T21" s="8"/>
      <c r="U21" s="56" t="s">
        <v>170</v>
      </c>
      <c r="V21" s="8"/>
      <c r="W21" s="8"/>
      <c r="X21" s="8" t="s">
        <v>265</v>
      </c>
      <c r="Y21" s="8" t="s">
        <v>265</v>
      </c>
      <c r="AA21" s="8" t="s">
        <v>251</v>
      </c>
      <c r="AB21" s="8"/>
      <c r="AC21" s="56" t="s">
        <v>170</v>
      </c>
      <c r="AD21" s="8"/>
      <c r="AE21" s="8"/>
      <c r="AF21" s="8"/>
      <c r="AG21" s="8" t="s">
        <v>265</v>
      </c>
    </row>
    <row r="22" spans="3:33" x14ac:dyDescent="0.35">
      <c r="C22" s="92" t="s">
        <v>265</v>
      </c>
      <c r="D22" s="92"/>
      <c r="E22" s="92"/>
      <c r="F22" s="124"/>
      <c r="G22" s="124"/>
      <c r="H22" s="124"/>
      <c r="I22" s="132">
        <f>I11+I19</f>
        <v>0</v>
      </c>
      <c r="K22" s="92" t="s">
        <v>265</v>
      </c>
      <c r="L22" s="92"/>
      <c r="M22" s="92"/>
      <c r="N22" s="124"/>
      <c r="O22" s="124"/>
      <c r="P22" s="124"/>
      <c r="Q22" s="132">
        <f>Q11+Q19</f>
        <v>0</v>
      </c>
      <c r="S22" s="92" t="s">
        <v>265</v>
      </c>
      <c r="T22" s="92"/>
      <c r="U22" s="92"/>
      <c r="V22" s="124"/>
      <c r="W22" s="124"/>
      <c r="X22" s="124"/>
      <c r="Y22" s="132">
        <f>Y11+Y19</f>
        <v>0</v>
      </c>
      <c r="AA22" s="92" t="s">
        <v>265</v>
      </c>
      <c r="AB22" s="92"/>
      <c r="AC22" s="92"/>
      <c r="AD22" s="124"/>
      <c r="AE22" s="124"/>
      <c r="AF22" s="124"/>
      <c r="AG22" s="132">
        <f>AG11+AG19</f>
        <v>0</v>
      </c>
    </row>
    <row r="23" spans="3:33" x14ac:dyDescent="0.35">
      <c r="D23" s="107"/>
      <c r="L23" s="107"/>
      <c r="T23" s="107"/>
      <c r="AB23" s="107"/>
    </row>
    <row r="25" spans="3:33" x14ac:dyDescent="0.35">
      <c r="D25" s="107"/>
      <c r="L25" s="107"/>
      <c r="T25" s="107"/>
      <c r="AB25" s="107"/>
    </row>
  </sheetData>
  <sheetProtection algorithmName="SHA-512" hashValue="a0QhPN8SLfCyTg2iq6YZyI8I5TF0T9q17dgtvlDbkryaNKtjUQICDwvX5bDDZ0plzzHBobywZdiyw/RZZQWHLg==" saltValue="gsRdYqyWOd1y0dwdyqzRXA==" spinCount="100000" sheet="1" formatColumns="0" formatRows="0"/>
  <mergeCells count="4">
    <mergeCell ref="S4:T4"/>
    <mergeCell ref="AA4:AB4"/>
    <mergeCell ref="C4:D4"/>
    <mergeCell ref="K4:L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3E5DD7BFD9FE49900AF0B90AE08A7D" ma:contentTypeVersion="13" ma:contentTypeDescription="Een nieuw document maken." ma:contentTypeScope="" ma:versionID="9b3eee29fadac80669c6b9bac10ab236">
  <xsd:schema xmlns:xsd="http://www.w3.org/2001/XMLSchema" xmlns:xs="http://www.w3.org/2001/XMLSchema" xmlns:p="http://schemas.microsoft.com/office/2006/metadata/properties" xmlns:ns2="06751326-be9d-4b24-be9b-c5eed8b34fbd" xmlns:ns3="23091b63-5f46-43a3-a580-cc59cb5d488e" targetNamespace="http://schemas.microsoft.com/office/2006/metadata/properties" ma:root="true" ma:fieldsID="86f12a74291b44c60d248341ac14c6f2" ns2:_="" ns3:_="">
    <xsd:import namespace="06751326-be9d-4b24-be9b-c5eed8b34fbd"/>
    <xsd:import namespace="23091b63-5f46-43a3-a580-cc59cb5d488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51326-be9d-4b24-be9b-c5eed8b34f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f35aeea7-e848-442f-a6c3-04e7a31ee3d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091b63-5f46-43a3-a580-cc59cb5d488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5c2ca64-d0ca-43fd-839f-6b93e0c121ab}" ma:internalName="TaxCatchAll" ma:showField="CatchAllData" ma:web="23091b63-5f46-43a3-a580-cc59cb5d488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T 2 i G V T Z Y B H 2 j A A A A 9 g A A A B I A H A B D b 2 5 m a W c v U G F j a 2 F n Z S 5 4 b W w g o h g A K K A U A A A A A A A A A A A A A A A A A A A A A A A A A A A A h Y + 9 D o I w F I V f h X S n f y 6 G X O r g C s b E x L g 2 p U I j X A w U y 7 s 5 + E i + g h h F 3 R z P d 7 7 h n P v 1 B q u x q a O L 7 X r X Y k o E 5 S S y a N r C Y Z m S w R / j J V k p 2 G p z 0 q W N J h n 7 Z O y L l F T e n x P G Q g g 0 L G j b l U x y L t g h z 3 a m s o 0 m H 9 n 9 l 2 O H v d d o L F G w f 4 1 R k g r B q Z S S c m A z h N z h V 5 D T 3 m f 7 A 2 E 9 1 H 7 o r M I 6 3 m T A 5 g j s / U E 9 A F B L A w Q U A A I A C A B P a I Z 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2 i G V S i K R 7 g O A A A A E Q A A A B M A H A B G b 3 J t d W x h c y 9 T Z W N 0 a W 9 u M S 5 t I K I Y A C i g F A A A A A A A A A A A A A A A A A A A A A A A A A A A A C t O T S 7 J z M 9 T C I b Q h t Y A U E s B A i 0 A F A A C A A g A T 2 i G V T Z Y B H 2 j A A A A 9 g A A A B I A A A A A A A A A A A A A A A A A A A A A A E N v b m Z p Z y 9 Q Y W N r Y W d l L n h t b F B L A Q I t A B Q A A g A I A E 9 o h l U P y u m r p A A A A O k A A A A T A A A A A A A A A A A A A A A A A O 8 A A A B b Q 2 9 u d G V u d F 9 U e X B l c 1 0 u e G 1 s U E s B A i 0 A F A A C A A g A T 2 i G 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8 / o u u G 0 B p P l D b Y f n 2 5 8 I Y A A A A A A g A A A A A A A 2 Y A A M A A A A A Q A A A A A 4 i f J 9 g N 1 Y / S 5 E 8 R U r x x P w A A A A A E g A A A o A A A A B A A A A B A 2 E + D F i g j j g p m z s y S b y k 2 U A A A A A m / X j l t W q T 7 u y / 3 I v 8 4 H j 2 1 K 5 B z K D h A j 1 2 A t k j a J u y l e 8 k D a T 8 m n x L E 2 b 8 S z S I / N b v 8 o 6 8 9 N 3 q c A E z 1 S h N p w o C k q u N A C l E s B W G 6 + t R q 8 g b e F A A A A O f 7 N f O e o 7 l d w e n z M c 2 8 8 6 D 0 h l 0 g < / 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23091b63-5f46-43a3-a580-cc59cb5d488e">
      <UserInfo>
        <DisplayName>Van 't Hek, Jan</DisplayName>
        <AccountId>2550</AccountId>
        <AccountType/>
      </UserInfo>
    </SharedWithUsers>
    <TaxCatchAll xmlns="23091b63-5f46-43a3-a580-cc59cb5d488e" xsi:nil="true"/>
    <lcf76f155ced4ddcb4097134ff3c332f xmlns="06751326-be9d-4b24-be9b-c5eed8b34fb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B6B815-2EB7-4678-9FDB-091CAF2B35EB}">
  <ds:schemaRefs>
    <ds:schemaRef ds:uri="http://schemas.microsoft.com/sharepoint/v3/contenttype/forms"/>
  </ds:schemaRefs>
</ds:datastoreItem>
</file>

<file path=customXml/itemProps2.xml><?xml version="1.0" encoding="utf-8"?>
<ds:datastoreItem xmlns:ds="http://schemas.openxmlformats.org/officeDocument/2006/customXml" ds:itemID="{ECF277A7-F90C-42DA-ABDD-8BED38FE30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751326-be9d-4b24-be9b-c5eed8b34fbd"/>
    <ds:schemaRef ds:uri="23091b63-5f46-43a3-a580-cc59cb5d4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50D5BD-8620-43EE-A52B-A15E3C167698}">
  <ds:schemaRefs>
    <ds:schemaRef ds:uri="http://schemas.microsoft.com/DataMashup"/>
  </ds:schemaRefs>
</ds:datastoreItem>
</file>

<file path=customXml/itemProps4.xml><?xml version="1.0" encoding="utf-8"?>
<ds:datastoreItem xmlns:ds="http://schemas.openxmlformats.org/officeDocument/2006/customXml" ds:itemID="{B8052BE4-8555-4E19-95B9-71DB03BFE4F7}">
  <ds:schemaRefs>
    <ds:schemaRef ds:uri="http://schemas.microsoft.com/office/2006/metadata/properties"/>
    <ds:schemaRef ds:uri="http://schemas.microsoft.com/office/infopath/2007/PartnerControls"/>
    <ds:schemaRef ds:uri="23091b63-5f46-43a3-a580-cc59cb5d488e"/>
    <ds:schemaRef ds:uri="06751326-be9d-4b24-be9b-c5eed8b34f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vt:i4>
      </vt:variant>
    </vt:vector>
  </HeadingPairs>
  <TitlesOfParts>
    <vt:vector size="12" baseType="lpstr">
      <vt:lpstr>Voorblad</vt:lpstr>
      <vt:lpstr>Versie_Control</vt:lpstr>
      <vt:lpstr>Kleuren_VERBERG_NIETVERWIJDEREN</vt:lpstr>
      <vt:lpstr>Lees mij</vt:lpstr>
      <vt:lpstr>Doelstelling en doelgroepen</vt:lpstr>
      <vt:lpstr>Doelstelling en doelgroepen </vt:lpstr>
      <vt:lpstr>Invoerwaarden</vt:lpstr>
      <vt:lpstr>Uitvoeringsprogramma</vt:lpstr>
      <vt:lpstr>Begroting</vt:lpstr>
      <vt:lpstr>Datatabel</vt:lpstr>
      <vt:lpstr>Datatabel bouwperiodes</vt:lpstr>
      <vt:lpstr>Versie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Pelgrum, Stephanie</dc:creator>
  <cp:keywords/>
  <dc:description/>
  <cp:lastModifiedBy>Heesbeen, Pieter</cp:lastModifiedBy>
  <cp:revision/>
  <dcterms:created xsi:type="dcterms:W3CDTF">2019-07-08T09:23:26Z</dcterms:created>
  <dcterms:modified xsi:type="dcterms:W3CDTF">2023-03-10T15:00:22Z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0x010100593E5DD7BFD9FE49900AF0B90AE08A7D</vt:lpwstr>
  </property>
  <property fmtid="{D5CDD505-2E9C-101B-9397-08002B2CF9AE}" pid="3" name="ESRI_WORKBOOK_ID">
    <vt:lpwstr>edac6a56482e411ba9393a799ee85ba1</vt:lpwstr>
  </property>
  <property fmtid="{D5CDD505-2E9C-101B-9397-08002B2CF9AE}" pid="4" name="MediaServiceImageTags">
    <vt:lpwstr/>
  </property>
</Properties>
</file>